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8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01_Case" sheetId="2" state="visible" r:id="rId4"/>
    <sheet name="02_Historicals" sheetId="3" state="visible" r:id="rId5"/>
    <sheet name="03_Drivers" sheetId="4" state="visible" r:id="rId6"/>
    <sheet name="04_Build" sheetId="5" state="visible" r:id="rId7"/>
    <sheet name="05_Valuation" sheetId="6" state="visible" r:id="rId8"/>
    <sheet name="06_Spec" sheetId="7" state="visible" r:id="rId9"/>
    <sheet name="07_Answer_Check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3" authorId="0">
      <text>
        <r>
          <rPr>
            <sz val="10"/>
            <rFont val="Arial"/>
            <family val="2"/>
          </rPr>
          <t xml:space="preserve">Includes a one-off insurance claim of ₹2.10 Cr and ₹0.30 Cr of interest on deposits. Not revenue.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Chapter III worked example, clean model</t>
        </r>
      </text>
    </comment>
  </commentList>
</comments>
</file>

<file path=xl/sharedStrings.xml><?xml version="1.0" encoding="utf-8"?>
<sst xmlns="http://schemas.openxmlformats.org/spreadsheetml/2006/main" count="423" uniqueCount="269">
  <si>
    <t xml:space="preserve">Palar Home Products Private Limited: course workbook</t>
  </si>
  <si>
    <t xml:space="preserve">Financial Modelling in the AI Era, Dissent Advisory. Fictional company; every figure is constructed for teaching.</t>
  </si>
  <si>
    <t xml:space="preserve">How to use</t>
  </si>
  <si>
    <t xml:space="preserve">1</t>
  </si>
  <si>
    <t xml:space="preserve">Work alongside the course. Each worked example names the sheet it draws on.</t>
  </si>
  <si>
    <t xml:space="preserve">2</t>
  </si>
  <si>
    <t xml:space="preserve">Build FY27 to FY31 in 04_Build yourself, or give this workbook and the text in 06_Spec to an AI tool and verify what comes back.</t>
  </si>
  <si>
    <t xml:space="preserve">3</t>
  </si>
  <si>
    <t xml:space="preserve">Compare your FY27 results with 07_Answer_Check. It flags differences above ₹0.05 Cr.</t>
  </si>
  <si>
    <t xml:space="preserve">Colour legend</t>
  </si>
  <si>
    <t xml:space="preserve">Blue text</t>
  </si>
  <si>
    <t xml:space="preserve">Typed inputs: historical actuals and assumptions. Change these, never the formulas.</t>
  </si>
  <si>
    <t xml:space="preserve">Black text</t>
  </si>
  <si>
    <t xml:space="preserve">Formulas.</t>
  </si>
  <si>
    <t xml:space="preserve">Green text</t>
  </si>
  <si>
    <t xml:space="preserve">Links to another sheet.</t>
  </si>
  <si>
    <t xml:space="preserve">Yellow fill</t>
  </si>
  <si>
    <t xml:space="preserve">Cells for you to build. One example row (FY27 revenue build in 04_Build) shows the expected pattern.</t>
  </si>
  <si>
    <t xml:space="preserve">Sheets</t>
  </si>
  <si>
    <t xml:space="preserve">01_Case</t>
  </si>
  <si>
    <t xml:space="preserve">Company facts and the decision the model serves.</t>
  </si>
  <si>
    <t xml:space="preserve">02_Historicals</t>
  </si>
  <si>
    <t xml:space="preserve">FY24 to FY26 income statement and the audited FY26 balance sheet.</t>
  </si>
  <si>
    <t xml:space="preserve">03_Drivers</t>
  </si>
  <si>
    <t xml:space="preserve">FY27 to FY31 operating, working capital, capex, debt and tax assumptions.</t>
  </si>
  <si>
    <t xml:space="preserve">04_Build</t>
  </si>
  <si>
    <t xml:space="preserve">The model skeleton: schedules, three statements and checks. FY26 links to the historicals.</t>
  </si>
  <si>
    <t xml:space="preserve">05_Valuation</t>
  </si>
  <si>
    <t xml:space="preserve">Rupee cost of capital and the terminal value equation from Chapter IV.</t>
  </si>
  <si>
    <t xml:space="preserve">06_Spec</t>
  </si>
  <si>
    <t xml:space="preserve">The one-page model specification from Chapter V, ready to paste into an AI tool.</t>
  </si>
  <si>
    <t xml:space="preserve">07_Answer_Check</t>
  </si>
  <si>
    <t xml:space="preserve">Course reference figures for FY27 against your build.</t>
  </si>
  <si>
    <t xml:space="preserve">Units</t>
  </si>
  <si>
    <t xml:space="preserve">₹ Cr to two decimals unless stated. Volume in tonnes, realisation in ₹ a tonne. Years end 31 March.</t>
  </si>
  <si>
    <t xml:space="preserve">The company</t>
  </si>
  <si>
    <t xml:space="preserve">Palar Home Products Private Limited. Fictional.</t>
  </si>
  <si>
    <t xml:space="preserve">Fact</t>
  </si>
  <si>
    <t xml:space="preserve">Value</t>
  </si>
  <si>
    <t xml:space="preserve">Unit</t>
  </si>
  <si>
    <t xml:space="preserve">Note</t>
  </si>
  <si>
    <t xml:space="preserve">Plant</t>
  </si>
  <si>
    <t xml:space="preserve">Hosur</t>
  </si>
  <si>
    <t xml:space="preserve">Detergents and surface cleaners</t>
  </si>
  <si>
    <t xml:space="preserve">Practical capacity</t>
  </si>
  <si>
    <t xml:space="preserve">tonnes a year</t>
  </si>
  <si>
    <t xml:space="preserve">Volume above this needs growth capex about two years ahead</t>
  </si>
  <si>
    <t xml:space="preserve">Listing status</t>
  </si>
  <si>
    <t xml:space="preserve">Unlisted</t>
  </si>
  <si>
    <t xml:space="preserve">Private limited company</t>
  </si>
  <si>
    <t xml:space="preserve">Accounting framework</t>
  </si>
  <si>
    <t xml:space="preserve">Accounting Standards (AS)</t>
  </si>
  <si>
    <t xml:space="preserve">Net worth below ₹250 Cr: Rule 4, Companies (Indian Accounting Standards) Rules, 2015</t>
  </si>
  <si>
    <t xml:space="preserve">Tax regime</t>
  </si>
  <si>
    <t xml:space="preserve">Section 115BAA</t>
  </si>
  <si>
    <t xml:space="preserve">Section 200 of the Income-tax Act, 2025 from tax year 2026-27</t>
  </si>
  <si>
    <t xml:space="preserve">Effective tax rate</t>
  </si>
  <si>
    <t xml:space="preserve">22% plus 10% surcharge plus 4% cess</t>
  </si>
  <si>
    <t xml:space="preserve">Share of materials from micro and small enterprises</t>
  </si>
  <si>
    <t xml:space="preserve">Udyam-registered suppliers</t>
  </si>
  <si>
    <t xml:space="preserve">Warehouses</t>
  </si>
  <si>
    <t xml:space="preserve">Two, rented</t>
  </si>
  <si>
    <t xml:space="preserve">Rent stays in operating expenses under AS 19</t>
  </si>
  <si>
    <t xml:space="preserve">Decision</t>
  </si>
  <si>
    <t xml:space="preserve">Board decides by 30 June whether to accept a primary equity round</t>
  </si>
  <si>
    <t xml:space="preserve">Outputs: funding need, valuation range, top three drivers</t>
  </si>
  <si>
    <t xml:space="preserve">Historical financial statements</t>
  </si>
  <si>
    <t xml:space="preserve">FY26 from the audited accounts. FY24 and FY25 from the prior-year accounts. ₹ Cr.</t>
  </si>
  <si>
    <t xml:space="preserve">Income statement</t>
  </si>
  <si>
    <t xml:space="preserve">FY24</t>
  </si>
  <si>
    <t xml:space="preserve">FY25</t>
  </si>
  <si>
    <t xml:space="preserve">FY26</t>
  </si>
  <si>
    <t xml:space="preserve">Volume sold</t>
  </si>
  <si>
    <t xml:space="preserve">tonnes</t>
  </si>
  <si>
    <t xml:space="preserve">Average net realisation</t>
  </si>
  <si>
    <t xml:space="preserve">₹ a tonne</t>
  </si>
  <si>
    <t xml:space="preserve">Revenue</t>
  </si>
  <si>
    <t xml:space="preserve">₹ Cr</t>
  </si>
  <si>
    <t xml:space="preserve">Cost of goods sold</t>
  </si>
  <si>
    <t xml:space="preserve">Employee cost</t>
  </si>
  <si>
    <t xml:space="preserve">Other operating expenses</t>
  </si>
  <si>
    <t xml:space="preserve">EBITDA</t>
  </si>
  <si>
    <t xml:space="preserve">Depreciation</t>
  </si>
  <si>
    <t xml:space="preserve">Interest</t>
  </si>
  <si>
    <t xml:space="preserve">Other income</t>
  </si>
  <si>
    <t xml:space="preserve">Profit before tax</t>
  </si>
  <si>
    <t xml:space="preserve">Tax</t>
  </si>
  <si>
    <t xml:space="preserve">Profit after tax</t>
  </si>
  <si>
    <t xml:space="preserve">Note: FY26 other income includes ₹2.10 Cr one-off insurance claim (see comment on E13).</t>
  </si>
  <si>
    <t xml:space="preserve">Balance sheet at 31 March 2026 (audited)</t>
  </si>
  <si>
    <t xml:space="preserve">Fixed assets, net block</t>
  </si>
  <si>
    <t xml:space="preserve">Trade receivables</t>
  </si>
  <si>
    <t xml:space="preserve">Inventory</t>
  </si>
  <si>
    <t xml:space="preserve">Cash and bank</t>
  </si>
  <si>
    <t xml:space="preserve">TOTAL ASSETS</t>
  </si>
  <si>
    <t xml:space="preserve">Trade payables, micro and small enterprises</t>
  </si>
  <si>
    <t xml:space="preserve">Trade payables, other</t>
  </si>
  <si>
    <t xml:space="preserve">Term loan</t>
  </si>
  <si>
    <t xml:space="preserve">Cash credit</t>
  </si>
  <si>
    <t xml:space="preserve">Share capital</t>
  </si>
  <si>
    <t xml:space="preserve">Retained earnings</t>
  </si>
  <si>
    <t xml:space="preserve">TOTAL LIABILITIES AND EQUITY</t>
  </si>
  <si>
    <t xml:space="preserve">Check: assets less liabilities and equity</t>
  </si>
  <si>
    <t xml:space="preserve">Debt terms (sanction letter)</t>
  </si>
  <si>
    <t xml:space="preserve">Term loan rate</t>
  </si>
  <si>
    <t xml:space="preserve">Term loan repayment a year</t>
  </si>
  <si>
    <t xml:space="preserve">Cash credit sanctioned limit</t>
  </si>
  <si>
    <t xml:space="preserve">Cash credit rate</t>
  </si>
  <si>
    <t xml:space="preserve">Drawing power margin</t>
  </si>
  <si>
    <t xml:space="preserve">Receivables older than 90 days</t>
  </si>
  <si>
    <t xml:space="preserve">FY26 drawing power</t>
  </si>
  <si>
    <t xml:space="preserve">Forecast drivers</t>
  </si>
  <si>
    <t xml:space="preserve">Blue cells are assumptions. Change them to run scenarios. Source column says where each comes from.</t>
  </si>
  <si>
    <t xml:space="preserve">Driver</t>
  </si>
  <si>
    <t xml:space="preserve">FY27</t>
  </si>
  <si>
    <t xml:space="preserve">FY28</t>
  </si>
  <si>
    <t xml:space="preserve">FY29</t>
  </si>
  <si>
    <t xml:space="preserve">FY30</t>
  </si>
  <si>
    <t xml:space="preserve">FY31</t>
  </si>
  <si>
    <t xml:space="preserve">Source</t>
  </si>
  <si>
    <t xml:space="preserve">Volume growth</t>
  </si>
  <si>
    <t xml:space="preserve">%</t>
  </si>
  <si>
    <t xml:space="preserve">Management plan</t>
  </si>
  <si>
    <t xml:space="preserve">Realisation growth</t>
  </si>
  <si>
    <t xml:space="preserve">Management plan, net of trade schemes</t>
  </si>
  <si>
    <t xml:space="preserve">% of revenue</t>
  </si>
  <si>
    <t xml:space="preserve">FY26 ratio held</t>
  </si>
  <si>
    <t xml:space="preserve">FY26 ratio held; includes ₹3 Cr warehouse rent</t>
  </si>
  <si>
    <t xml:space="preserve">Receivable days</t>
  </si>
  <si>
    <t xml:space="preserve">days of revenue</t>
  </si>
  <si>
    <t xml:space="preserve">FY26 actual</t>
  </si>
  <si>
    <t xml:space="preserve">Inventory days</t>
  </si>
  <si>
    <t xml:space="preserve">days of COGS</t>
  </si>
  <si>
    <t xml:space="preserve">Payable days, other suppliers</t>
  </si>
  <si>
    <t xml:space="preserve">Payable days, micro and small enterprises</t>
  </si>
  <si>
    <t xml:space="preserve">FY26 practice. Above 45 breaches Section 15, MSMED Act</t>
  </si>
  <si>
    <t xml:space="preserve">Share of purchases from micro and small enterprises</t>
  </si>
  <si>
    <t xml:space="preserve">Vendor list</t>
  </si>
  <si>
    <t xml:space="preserve">Maintenance capex</t>
  </si>
  <si>
    <t xml:space="preserve">Plant engineering plan</t>
  </si>
  <si>
    <t xml:space="preserve">Growth capex</t>
  </si>
  <si>
    <t xml:space="preserve">Decide it: capacity check fails from FY29 without it</t>
  </si>
  <si>
    <t xml:space="preserve">% of opening net block</t>
  </si>
  <si>
    <t xml:space="preserve">Schedule II useful lives, blended</t>
  </si>
  <si>
    <t xml:space="preserve">Interest on deposits only</t>
  </si>
  <si>
    <t xml:space="preserve">Dividend</t>
  </si>
  <si>
    <t xml:space="preserve">Board policy</t>
  </si>
  <si>
    <t xml:space="preserve">Tax rate</t>
  </si>
  <si>
    <t xml:space="preserve">Section 115BAA / Section 200</t>
  </si>
  <si>
    <t xml:space="preserve">Before growth capex</t>
  </si>
  <si>
    <t xml:space="preserve">Model build</t>
  </si>
  <si>
    <t xml:space="preserve">FY26 links to 02_Historicals. Build FY27 to FY31 in the yellow cells. The FY27 revenue rows are the worked example.</t>
  </si>
  <si>
    <t xml:space="preserve">₹ Cr unless stated</t>
  </si>
  <si>
    <t xml:space="preserve">FY26 A</t>
  </si>
  <si>
    <t xml:space="preserve">FY27 F</t>
  </si>
  <si>
    <t xml:space="preserve">FY28 F</t>
  </si>
  <si>
    <t xml:space="preserve">FY29 F</t>
  </si>
  <si>
    <t xml:space="preserve">FY30 F</t>
  </si>
  <si>
    <t xml:space="preserve">FY31 F</t>
  </si>
  <si>
    <t xml:space="preserve">Revenue build</t>
  </si>
  <si>
    <t xml:space="preserve">Volume</t>
  </si>
  <si>
    <t xml:space="preserve">Realisation</t>
  </si>
  <si>
    <t xml:space="preserve">Volume above practical capacity</t>
  </si>
  <si>
    <t xml:space="preserve">Working capital</t>
  </si>
  <si>
    <t xml:space="preserve">Receivables</t>
  </si>
  <si>
    <t xml:space="preserve">Payables, micro and small</t>
  </si>
  <si>
    <t xml:space="preserve">Payables, other</t>
  </si>
  <si>
    <t xml:space="preserve">Net working capital</t>
  </si>
  <si>
    <t xml:space="preserve">Increase in net working capital</t>
  </si>
  <si>
    <t xml:space="preserve">Year-end payables disallowed, s43B(h) / s37(2)(g)</t>
  </si>
  <si>
    <t xml:space="preserve">Fixed assets</t>
  </si>
  <si>
    <t xml:space="preserve">Opening net block</t>
  </si>
  <si>
    <t xml:space="preserve">Capex</t>
  </si>
  <si>
    <t xml:space="preserve">Closing net block</t>
  </si>
  <si>
    <t xml:space="preserve">Debt</t>
  </si>
  <si>
    <t xml:space="preserve">Term loan, opening</t>
  </si>
  <si>
    <t xml:space="preserve">Term loan repaid</t>
  </si>
  <si>
    <t xml:space="preserve">Term loan, closing</t>
  </si>
  <si>
    <t xml:space="preserve">Cash credit, closing</t>
  </si>
  <si>
    <t xml:space="preserve">Drawing power</t>
  </si>
  <si>
    <t xml:space="preserve">Cash credit available</t>
  </si>
  <si>
    <t xml:space="preserve">Interest on opening balances</t>
  </si>
  <si>
    <t xml:space="preserve">Cash flow statement</t>
  </si>
  <si>
    <t xml:space="preserve">Depreciation added back</t>
  </si>
  <si>
    <t xml:space="preserve">Operating cash flow</t>
  </si>
  <si>
    <t xml:space="preserve">Cash credit drawn (repaid)</t>
  </si>
  <si>
    <t xml:space="preserve">Dividend paid</t>
  </si>
  <si>
    <t xml:space="preserve">Net change in cash</t>
  </si>
  <si>
    <t xml:space="preserve">Opening cash</t>
  </si>
  <si>
    <t xml:space="preserve">Closing cash</t>
  </si>
  <si>
    <t xml:space="preserve">Balance sheet</t>
  </si>
  <si>
    <t xml:space="preserve">Cash</t>
  </si>
  <si>
    <t xml:space="preserve">Total assets</t>
  </si>
  <si>
    <t xml:space="preserve">Trade payables</t>
  </si>
  <si>
    <t xml:space="preserve">Total liabilities and equity</t>
  </si>
  <si>
    <t xml:space="preserve">Checks: each returns zero when the model is right</t>
  </si>
  <si>
    <t xml:space="preserve">Balance check</t>
  </si>
  <si>
    <t xml:space="preserve">Debt roll-forward</t>
  </si>
  <si>
    <t xml:space="preserve">Driver tie-out, revenue</t>
  </si>
  <si>
    <t xml:space="preserve">Cash proof</t>
  </si>
  <si>
    <t xml:space="preserve">Sign convention: costs and outflows negative. Interest on opening balances, no circularity.</t>
  </si>
  <si>
    <t xml:space="preserve">Cost of capital and terminal value</t>
  </si>
  <si>
    <t xml:space="preserve">Market inputs are illustrative. Replace them with current data and record the date.</t>
  </si>
  <si>
    <t xml:space="preserve">Input</t>
  </si>
  <si>
    <t xml:space="preserve">10-year G-Sec yield</t>
  </si>
  <si>
    <t xml:space="preserve">Illustrative</t>
  </si>
  <si>
    <t xml:space="preserve">Sovereign default spread</t>
  </si>
  <si>
    <t xml:space="preserve">Net the default spread? (1 = yes, 0 = no)</t>
  </si>
  <si>
    <t xml:space="preserve">Pair a mature-plus-country premium with the net yield</t>
  </si>
  <si>
    <t xml:space="preserve">Mature-market equity premium</t>
  </si>
  <si>
    <t xml:space="preserve">Country equity premium</t>
  </si>
  <si>
    <t xml:space="preserve">Levered beta</t>
  </si>
  <si>
    <t xml:space="preserve">Pre-tax cost of debt</t>
  </si>
  <si>
    <t xml:space="preserve">New long-term borrowing</t>
  </si>
  <si>
    <t xml:space="preserve">Link</t>
  </si>
  <si>
    <t xml:space="preserve">Target debt weight</t>
  </si>
  <si>
    <t xml:space="preserve">Market-value weight</t>
  </si>
  <si>
    <t xml:space="preserve">FY32 NOPAT</t>
  </si>
  <si>
    <t xml:space="preserve">From your FY31 build, grown one year</t>
  </si>
  <si>
    <t xml:space="preserve">Terminal growth</t>
  </si>
  <si>
    <t xml:space="preserve">Not above the long-run risk-free rate</t>
  </si>
  <si>
    <t xml:space="preserve">Return on new invested capital</t>
  </si>
  <si>
    <t xml:space="preserve">Name the advantage if above WACC</t>
  </si>
  <si>
    <t xml:space="preserve">Output</t>
  </si>
  <si>
    <t xml:space="preserve">Formula</t>
  </si>
  <si>
    <t xml:space="preserve">Risk-free rate</t>
  </si>
  <si>
    <t xml:space="preserve">G-Sec less spread if netted</t>
  </si>
  <si>
    <t xml:space="preserve">Cost of equity</t>
  </si>
  <si>
    <t xml:space="preserve">Rf + beta × (mature + country)</t>
  </si>
  <si>
    <t xml:space="preserve">After-tax cost of debt</t>
  </si>
  <si>
    <t xml:space="preserve">WACC</t>
  </si>
  <si>
    <t xml:space="preserve">Reinvestment rate</t>
  </si>
  <si>
    <t xml:space="preserve">g ÷ RONIC</t>
  </si>
  <si>
    <t xml:space="preserve">FY32 free cash flow</t>
  </si>
  <si>
    <t xml:space="preserve">NOPAT × (1 − g ÷ RONIC)</t>
  </si>
  <si>
    <t xml:space="preserve">Terminal value at end-FY31</t>
  </si>
  <si>
    <t xml:space="preserve">FCFF ÷ (WACC − g)</t>
  </si>
  <si>
    <t xml:space="preserve">Value with zero growth</t>
  </si>
  <si>
    <t xml:space="preserve">NOPAT ÷ WACC</t>
  </si>
  <si>
    <t xml:space="preserve">Value added by growth</t>
  </si>
  <si>
    <t xml:space="preserve">Negative when RONIC &lt; WACC</t>
  </si>
  <si>
    <t xml:space="preserve">Model specification</t>
  </si>
  <si>
    <t xml:space="preserve">Paste this into an AI tool with the workbook attached. From Chapter V.</t>
  </si>
  <si>
    <t xml:space="preserve">Item</t>
  </si>
  <si>
    <t xml:space="preserve">Requirement</t>
  </si>
  <si>
    <t xml:space="preserve">Board decides by 30 June whether to accept a primary round. Outputs: funding need, valuation range, top three drivers.</t>
  </si>
  <si>
    <t xml:space="preserve">Timeline</t>
  </si>
  <si>
    <t xml:space="preserve">FY24 to FY26 actuals, FY27 to FY31 forecast, annual periods, March year-end.</t>
  </si>
  <si>
    <t xml:space="preserve">Units and signs</t>
  </si>
  <si>
    <t xml:space="preserve">₹ Cr to two decimals. Costs and outflows negative.</t>
  </si>
  <si>
    <t xml:space="preserve">Framework</t>
  </si>
  <si>
    <t xml:space="preserve">Accounting Standards, not Ind AS. Tax under Section 115BAA (Section 200 of the 2025 Act) at 25.168%.</t>
  </si>
  <si>
    <t xml:space="preserve">Drivers</t>
  </si>
  <si>
    <t xml:space="preserve">Tonnes and realisation. Receivable, inventory and payable days, with micro and small enterprise payables on a separate line. Capex split into maintenance and growth.</t>
  </si>
  <si>
    <t xml:space="preserve">Term loan ₹18 Cr at 9.5%, ₹3 Cr repaid a year. Cash credit limit ₹15 Cr at 10% against drawing power at a 25% margin. Interest on opening balances.</t>
  </si>
  <si>
    <t xml:space="preserve">Sources</t>
  </si>
  <si>
    <t xml:space="preserve">This workbook only: sheets 02_Historicals and 03_Drivers. Cite the sheet and cell for every input.</t>
  </si>
  <si>
    <t xml:space="preserve">Prohibited</t>
  </si>
  <si>
    <t xml:space="preserve">No plugs. No typed numbers in forecast columns. No figure that is not in this workbook. Flag every assumption made.</t>
  </si>
  <si>
    <t xml:space="preserve">Checks</t>
  </si>
  <si>
    <t xml:space="preserve">Balance, source tie-out, driver tie-out, debt roll-forward, formula integrity scan. Each returns zero when right.</t>
  </si>
  <si>
    <t xml:space="preserve">FY27 answer check</t>
  </si>
  <si>
    <t xml:space="preserve">Course reference figures (Chapters III and IV) against your 04_Build. Differences above ₹0.05 Cr are flagged.</t>
  </si>
  <si>
    <t xml:space="preserve">FY27 line</t>
  </si>
  <si>
    <t xml:space="preserve">Course figure</t>
  </si>
  <si>
    <t xml:space="preserve">Your build</t>
  </si>
  <si>
    <t xml:space="preserve">Difference</t>
  </si>
  <si>
    <t xml:space="preserve">Status</t>
  </si>
  <si>
    <t xml:space="preserve">Course figures assume the default drivers: volume +8%, realisation +3.7%, days held at FY26 levels, cash credit held at ₹6.00 Cr.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</si>
</sst>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00%"/>
    <numFmt numFmtId="167" formatCode="0.0%;\(0.0%\);\-"/>
    <numFmt numFmtId="168" formatCode="#,##0.00;\(#,##0.00\);\-"/>
    <numFmt numFmtId="169" formatCode="0"/>
    <numFmt numFmtId="170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3F4F5"/>
      <name val="Arial"/>
      <family val="0"/>
      <charset val="1"/>
    </font>
    <font>
      <i val="true"/>
      <sz val="9"/>
      <color rgb="FF41627D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41627D"/>
      <name val="Arial"/>
      <family val="0"/>
      <charset val="1"/>
    </font>
    <font>
      <sz val="10"/>
      <name val="Arial"/>
      <family val="2"/>
    </font>
    <font>
      <sz val="9"/>
      <color rgb="FF41627D"/>
      <name val="Arial"/>
      <family val="0"/>
      <charset val="1"/>
    </font>
    <font>
      <b val="true"/>
      <sz val="10"/>
      <color rgb="FF133B5C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C0C0F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EAEBEE"/>
        <bgColor rgb="FFF3F4F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0B1B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4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0B1BE"/>
      <rgbColor rgb="FF808080"/>
      <rgbColor rgb="FF9999FF"/>
      <rgbColor rgb="FF993366"/>
      <rgbColor rgb="FFEAEB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1627D"/>
      <rgbColor rgb="FF969696"/>
      <rgbColor rgb="FF133B5C"/>
      <rgbColor rgb="FF339966"/>
      <rgbColor rgb="FF0C0C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/>
    </row>
    <row r="5" customFormat="false" ht="15" hidden="false" customHeight="false" outlineLevel="0" collapsed="false">
      <c r="A5" s="5" t="s">
        <v>3</v>
      </c>
      <c r="B5" s="5" t="s">
        <v>4</v>
      </c>
    </row>
    <row r="6" customFormat="false" ht="15" hidden="false" customHeight="false" outlineLevel="0" collapsed="false">
      <c r="A6" s="5" t="s">
        <v>5</v>
      </c>
      <c r="B6" s="5" t="s">
        <v>6</v>
      </c>
    </row>
    <row r="7" customFormat="false" ht="15" hidden="false" customHeight="false" outlineLevel="0" collapsed="false">
      <c r="A7" s="5" t="s">
        <v>7</v>
      </c>
      <c r="B7" s="5" t="s">
        <v>8</v>
      </c>
    </row>
    <row r="8" customFormat="false" ht="15" hidden="false" customHeight="false" outlineLevel="0" collapsed="false">
      <c r="A8" s="5"/>
      <c r="B8" s="5"/>
    </row>
    <row r="9" customFormat="false" ht="15" hidden="false" customHeight="false" outlineLevel="0" collapsed="false">
      <c r="A9" s="4" t="s">
        <v>9</v>
      </c>
      <c r="B9" s="5"/>
    </row>
    <row r="10" customFormat="false" ht="15" hidden="false" customHeight="false" outlineLevel="0" collapsed="false">
      <c r="A10" s="6" t="s">
        <v>10</v>
      </c>
      <c r="B10" s="5" t="s">
        <v>11</v>
      </c>
    </row>
    <row r="11" customFormat="false" ht="15" hidden="false" customHeight="false" outlineLevel="0" collapsed="false">
      <c r="A11" s="5" t="s">
        <v>12</v>
      </c>
      <c r="B11" s="5" t="s">
        <v>13</v>
      </c>
    </row>
    <row r="12" customFormat="false" ht="15" hidden="false" customHeight="false" outlineLevel="0" collapsed="false">
      <c r="A12" s="7" t="s">
        <v>14</v>
      </c>
      <c r="B12" s="5" t="s">
        <v>15</v>
      </c>
    </row>
    <row r="13" customFormat="false" ht="15" hidden="false" customHeight="false" outlineLevel="0" collapsed="false">
      <c r="A13" s="8" t="s">
        <v>16</v>
      </c>
      <c r="B13" s="5" t="s">
        <v>17</v>
      </c>
    </row>
    <row r="14" customFormat="false" ht="15" hidden="false" customHeight="false" outlineLevel="0" collapsed="false">
      <c r="A14" s="5"/>
      <c r="B14" s="5"/>
    </row>
    <row r="15" customFormat="false" ht="15" hidden="false" customHeight="false" outlineLevel="0" collapsed="false">
      <c r="A15" s="4" t="s">
        <v>18</v>
      </c>
      <c r="B15" s="5"/>
    </row>
    <row r="16" customFormat="false" ht="15" hidden="false" customHeight="false" outlineLevel="0" collapsed="false">
      <c r="A16" s="5" t="s">
        <v>19</v>
      </c>
      <c r="B16" s="5" t="s">
        <v>20</v>
      </c>
    </row>
    <row r="17" customFormat="false" ht="15" hidden="false" customHeight="false" outlineLevel="0" collapsed="false">
      <c r="A17" s="5" t="s">
        <v>21</v>
      </c>
      <c r="B17" s="5" t="s">
        <v>22</v>
      </c>
    </row>
    <row r="18" customFormat="false" ht="15" hidden="false" customHeight="false" outlineLevel="0" collapsed="false">
      <c r="A18" s="5" t="s">
        <v>23</v>
      </c>
      <c r="B18" s="5" t="s">
        <v>24</v>
      </c>
    </row>
    <row r="19" customFormat="false" ht="15" hidden="false" customHeight="false" outlineLevel="0" collapsed="false">
      <c r="A19" s="5" t="s">
        <v>25</v>
      </c>
      <c r="B19" s="5" t="s">
        <v>26</v>
      </c>
    </row>
    <row r="20" customFormat="false" ht="15" hidden="false" customHeight="false" outlineLevel="0" collapsed="false">
      <c r="A20" s="5" t="s">
        <v>27</v>
      </c>
      <c r="B20" s="5" t="s">
        <v>28</v>
      </c>
    </row>
    <row r="21" customFormat="false" ht="15" hidden="false" customHeight="false" outlineLevel="0" collapsed="false">
      <c r="A21" s="5" t="s">
        <v>29</v>
      </c>
      <c r="B21" s="5" t="s">
        <v>30</v>
      </c>
    </row>
    <row r="22" customFormat="false" ht="15" hidden="false" customHeight="false" outlineLevel="0" collapsed="false">
      <c r="A22" s="5" t="s">
        <v>31</v>
      </c>
      <c r="B22" s="5" t="s">
        <v>32</v>
      </c>
    </row>
    <row r="23" customFormat="false" ht="15" hidden="false" customHeight="false" outlineLevel="0" collapsed="false">
      <c r="A23" s="5"/>
      <c r="B23" s="5"/>
    </row>
    <row r="24" customFormat="false" ht="15" hidden="false" customHeight="false" outlineLevel="0" collapsed="false">
      <c r="A24" s="4" t="s">
        <v>33</v>
      </c>
      <c r="B24" s="5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80"/>
  </cols>
  <sheetData>
    <row r="1" customFormat="false" ht="24" hidden="false" customHeight="true" outlineLevel="0" collapsed="false">
      <c r="A1" s="1" t="s">
        <v>35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36</v>
      </c>
    </row>
    <row r="3" customFormat="false" ht="15" hidden="false" customHeight="false" outlineLevel="0" collapsed="false">
      <c r="A3" s="9" t="s">
        <v>37</v>
      </c>
      <c r="B3" s="10" t="s">
        <v>38</v>
      </c>
      <c r="C3" s="10" t="s">
        <v>39</v>
      </c>
      <c r="D3" s="10" t="s">
        <v>40</v>
      </c>
    </row>
    <row r="4" customFormat="false" ht="15" hidden="false" customHeight="false" outlineLevel="0" collapsed="false">
      <c r="A4" s="5" t="s">
        <v>41</v>
      </c>
      <c r="B4" s="5" t="s">
        <v>42</v>
      </c>
      <c r="C4" s="5"/>
      <c r="D4" s="11" t="s">
        <v>43</v>
      </c>
    </row>
    <row r="5" customFormat="false" ht="15" hidden="false" customHeight="false" outlineLevel="0" collapsed="false">
      <c r="A5" s="5" t="s">
        <v>44</v>
      </c>
      <c r="B5" s="12" t="n">
        <v>36000</v>
      </c>
      <c r="C5" s="5" t="s">
        <v>45</v>
      </c>
      <c r="D5" s="11" t="s">
        <v>46</v>
      </c>
    </row>
    <row r="6" customFormat="false" ht="15" hidden="false" customHeight="false" outlineLevel="0" collapsed="false">
      <c r="A6" s="5" t="s">
        <v>47</v>
      </c>
      <c r="B6" s="5" t="s">
        <v>48</v>
      </c>
      <c r="C6" s="5"/>
      <c r="D6" s="11" t="s">
        <v>49</v>
      </c>
    </row>
    <row r="7" customFormat="false" ht="15" hidden="false" customHeight="false" outlineLevel="0" collapsed="false">
      <c r="A7" s="5" t="s">
        <v>50</v>
      </c>
      <c r="B7" s="5" t="s">
        <v>51</v>
      </c>
      <c r="C7" s="5"/>
      <c r="D7" s="11" t="s">
        <v>52</v>
      </c>
    </row>
    <row r="8" customFormat="false" ht="15" hidden="false" customHeight="false" outlineLevel="0" collapsed="false">
      <c r="A8" s="5" t="s">
        <v>53</v>
      </c>
      <c r="B8" s="5" t="s">
        <v>54</v>
      </c>
      <c r="C8" s="5"/>
      <c r="D8" s="11" t="s">
        <v>55</v>
      </c>
    </row>
    <row r="9" customFormat="false" ht="15" hidden="false" customHeight="false" outlineLevel="0" collapsed="false">
      <c r="A9" s="5" t="s">
        <v>56</v>
      </c>
      <c r="B9" s="13" t="n">
        <v>0.25168</v>
      </c>
      <c r="C9" s="5"/>
      <c r="D9" s="11" t="s">
        <v>57</v>
      </c>
    </row>
    <row r="10" customFormat="false" ht="15" hidden="false" customHeight="false" outlineLevel="0" collapsed="false">
      <c r="A10" s="5" t="s">
        <v>58</v>
      </c>
      <c r="B10" s="14" t="n">
        <v>0.4</v>
      </c>
      <c r="C10" s="5"/>
      <c r="D10" s="11" t="s">
        <v>59</v>
      </c>
    </row>
    <row r="11" customFormat="false" ht="15" hidden="false" customHeight="false" outlineLevel="0" collapsed="false">
      <c r="A11" s="5" t="s">
        <v>60</v>
      </c>
      <c r="B11" s="5" t="s">
        <v>61</v>
      </c>
      <c r="C11" s="5"/>
      <c r="D11" s="11" t="s">
        <v>62</v>
      </c>
    </row>
    <row r="12" customFormat="false" ht="15" hidden="false" customHeight="false" outlineLevel="0" collapsed="false">
      <c r="A12" s="5" t="s">
        <v>63</v>
      </c>
      <c r="B12" s="5" t="s">
        <v>64</v>
      </c>
      <c r="C12" s="5"/>
      <c r="D12" s="11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2"/>
  </cols>
  <sheetData>
    <row r="1" customFormat="false" ht="24" hidden="false" customHeight="true" outlineLevel="0" collapsed="false">
      <c r="A1" s="1" t="s">
        <v>66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67</v>
      </c>
    </row>
    <row r="3" customFormat="false" ht="15" hidden="false" customHeight="false" outlineLevel="0" collapsed="false">
      <c r="A3" s="9" t="s">
        <v>68</v>
      </c>
      <c r="B3" s="10" t="s">
        <v>39</v>
      </c>
      <c r="C3" s="10" t="s">
        <v>69</v>
      </c>
      <c r="D3" s="10" t="s">
        <v>70</v>
      </c>
      <c r="E3" s="10" t="s">
        <v>71</v>
      </c>
    </row>
    <row r="4" customFormat="false" ht="15" hidden="false" customHeight="false" outlineLevel="0" collapsed="false">
      <c r="A4" s="5" t="s">
        <v>72</v>
      </c>
      <c r="B4" s="5" t="s">
        <v>73</v>
      </c>
      <c r="C4" s="12" t="n">
        <v>27000</v>
      </c>
      <c r="D4" s="12" t="n">
        <v>28500</v>
      </c>
      <c r="E4" s="12" t="n">
        <v>30000</v>
      </c>
    </row>
    <row r="5" customFormat="false" ht="15" hidden="false" customHeight="false" outlineLevel="0" collapsed="false">
      <c r="A5" s="5" t="s">
        <v>74</v>
      </c>
      <c r="B5" s="5" t="s">
        <v>75</v>
      </c>
      <c r="C5" s="12" t="n">
        <v>36500</v>
      </c>
      <c r="D5" s="12" t="n">
        <v>38300</v>
      </c>
      <c r="E5" s="12" t="n">
        <v>40000</v>
      </c>
    </row>
    <row r="6" customFormat="false" ht="15" hidden="false" customHeight="false" outlineLevel="0" collapsed="false">
      <c r="A6" s="4" t="s">
        <v>76</v>
      </c>
      <c r="B6" s="5" t="s">
        <v>77</v>
      </c>
      <c r="C6" s="15" t="n">
        <f aca="false">ROUND(C4*C5/10^7,2)</f>
        <v>98.55</v>
      </c>
      <c r="D6" s="15" t="n">
        <f aca="false">ROUND(D4*D5/10^7,2)</f>
        <v>109.16</v>
      </c>
      <c r="E6" s="15" t="n">
        <f aca="false">ROUND(E4*E5/10^7,2)</f>
        <v>120</v>
      </c>
    </row>
    <row r="7" customFormat="false" ht="15" hidden="false" customHeight="false" outlineLevel="0" collapsed="false">
      <c r="A7" s="5" t="s">
        <v>78</v>
      </c>
      <c r="B7" s="5" t="s">
        <v>77</v>
      </c>
      <c r="C7" s="16" t="n">
        <v>-62.58</v>
      </c>
      <c r="D7" s="16" t="n">
        <v>-68.55</v>
      </c>
      <c r="E7" s="16" t="n">
        <v>-74.4</v>
      </c>
    </row>
    <row r="8" customFormat="false" ht="15" hidden="false" customHeight="false" outlineLevel="0" collapsed="false">
      <c r="A8" s="5" t="s">
        <v>79</v>
      </c>
      <c r="B8" s="5" t="s">
        <v>77</v>
      </c>
      <c r="C8" s="16" t="n">
        <v>-9.26</v>
      </c>
      <c r="D8" s="16" t="n">
        <v>-10.04</v>
      </c>
      <c r="E8" s="16" t="n">
        <v>-10.8</v>
      </c>
    </row>
    <row r="9" customFormat="false" ht="15" hidden="false" customHeight="false" outlineLevel="0" collapsed="false">
      <c r="A9" s="5" t="s">
        <v>80</v>
      </c>
      <c r="B9" s="5" t="s">
        <v>77</v>
      </c>
      <c r="C9" s="16" t="n">
        <v>-16.06</v>
      </c>
      <c r="D9" s="16" t="n">
        <v>-17.57</v>
      </c>
      <c r="E9" s="16" t="n">
        <v>-19.2</v>
      </c>
    </row>
    <row r="10" customFormat="false" ht="15" hidden="false" customHeight="false" outlineLevel="0" collapsed="false">
      <c r="A10" s="4" t="s">
        <v>81</v>
      </c>
      <c r="C10" s="15" t="n">
        <f aca="false">SUM(C6:C9)</f>
        <v>10.65</v>
      </c>
      <c r="D10" s="15" t="n">
        <f aca="false">SUM(D6:D9)</f>
        <v>13</v>
      </c>
      <c r="E10" s="15" t="n">
        <f aca="false">SUM(E6:E9)</f>
        <v>15.6</v>
      </c>
    </row>
    <row r="11" customFormat="false" ht="15" hidden="false" customHeight="false" outlineLevel="0" collapsed="false">
      <c r="A11" s="5" t="s">
        <v>82</v>
      </c>
      <c r="B11" s="5" t="s">
        <v>77</v>
      </c>
      <c r="C11" s="16" t="n">
        <v>-3.6</v>
      </c>
      <c r="D11" s="16" t="n">
        <v>-3.9</v>
      </c>
      <c r="E11" s="16" t="n">
        <v>-4.2</v>
      </c>
    </row>
    <row r="12" customFormat="false" ht="15" hidden="false" customHeight="false" outlineLevel="0" collapsed="false">
      <c r="A12" s="5" t="s">
        <v>83</v>
      </c>
      <c r="B12" s="5" t="s">
        <v>77</v>
      </c>
      <c r="C12" s="16" t="n">
        <v>-3.1</v>
      </c>
      <c r="D12" s="16" t="n">
        <v>-2.9</v>
      </c>
      <c r="E12" s="16" t="n">
        <v>-2.6</v>
      </c>
    </row>
    <row r="13" customFormat="false" ht="15" hidden="false" customHeight="false" outlineLevel="0" collapsed="false">
      <c r="A13" s="5" t="s">
        <v>84</v>
      </c>
      <c r="B13" s="5" t="s">
        <v>77</v>
      </c>
      <c r="C13" s="16" t="n">
        <v>0.4</v>
      </c>
      <c r="D13" s="16" t="n">
        <v>0.5</v>
      </c>
      <c r="E13" s="16" t="n">
        <v>2.4</v>
      </c>
    </row>
    <row r="14" customFormat="false" ht="15" hidden="false" customHeight="false" outlineLevel="0" collapsed="false">
      <c r="A14" s="4" t="s">
        <v>85</v>
      </c>
      <c r="C14" s="15" t="n">
        <f aca="false">C10+C11+C12+C13</f>
        <v>4.35000000000001</v>
      </c>
      <c r="D14" s="15" t="n">
        <f aca="false">D10+D11+D12+D13</f>
        <v>6.7</v>
      </c>
      <c r="E14" s="15" t="n">
        <f aca="false">E10+E11+E12+E13</f>
        <v>11.2</v>
      </c>
    </row>
    <row r="15" customFormat="false" ht="15" hidden="false" customHeight="false" outlineLevel="0" collapsed="false">
      <c r="A15" s="5" t="s">
        <v>86</v>
      </c>
      <c r="C15" s="17" t="n">
        <f aca="false">-ROUND(C14*01_Case!$B$9,2)</f>
        <v>-1.09</v>
      </c>
      <c r="D15" s="17" t="n">
        <f aca="false">-ROUND(D14*01_Case!$B$9,2)</f>
        <v>-1.69</v>
      </c>
      <c r="E15" s="17" t="n">
        <f aca="false">-ROUND(E14*01_Case!$B$9,2)</f>
        <v>-2.82</v>
      </c>
    </row>
    <row r="16" customFormat="false" ht="15" hidden="false" customHeight="false" outlineLevel="0" collapsed="false">
      <c r="A16" s="4" t="s">
        <v>87</v>
      </c>
      <c r="C16" s="15" t="n">
        <f aca="false">C14+C15</f>
        <v>3.26000000000001</v>
      </c>
      <c r="D16" s="15" t="n">
        <f aca="false">D14+D15</f>
        <v>5.01</v>
      </c>
      <c r="E16" s="15" t="n">
        <f aca="false">E14+E15</f>
        <v>8.38</v>
      </c>
    </row>
    <row r="17" customFormat="false" ht="15" hidden="false" customHeight="false" outlineLevel="0" collapsed="false">
      <c r="A17" s="3" t="s">
        <v>88</v>
      </c>
    </row>
    <row r="19" customFormat="false" ht="15" hidden="false" customHeight="false" outlineLevel="0" collapsed="false">
      <c r="A19" s="9" t="s">
        <v>89</v>
      </c>
      <c r="B19" s="10" t="s">
        <v>39</v>
      </c>
      <c r="C19" s="10"/>
      <c r="D19" s="10"/>
      <c r="E19" s="10" t="s">
        <v>71</v>
      </c>
    </row>
    <row r="20" customFormat="false" ht="15" hidden="false" customHeight="false" outlineLevel="0" collapsed="false">
      <c r="A20" s="5" t="s">
        <v>90</v>
      </c>
      <c r="B20" s="5" t="s">
        <v>77</v>
      </c>
      <c r="E20" s="16" t="n">
        <v>38</v>
      </c>
    </row>
    <row r="21" customFormat="false" ht="15" hidden="false" customHeight="false" outlineLevel="0" collapsed="false">
      <c r="A21" s="5" t="s">
        <v>91</v>
      </c>
      <c r="B21" s="5" t="s">
        <v>77</v>
      </c>
      <c r="E21" s="16" t="n">
        <v>16.44</v>
      </c>
    </row>
    <row r="22" customFormat="false" ht="15" hidden="false" customHeight="false" outlineLevel="0" collapsed="false">
      <c r="A22" s="5" t="s">
        <v>92</v>
      </c>
      <c r="B22" s="5" t="s">
        <v>77</v>
      </c>
      <c r="E22" s="16" t="n">
        <v>12.23</v>
      </c>
    </row>
    <row r="23" customFormat="false" ht="15" hidden="false" customHeight="false" outlineLevel="0" collapsed="false">
      <c r="A23" s="5" t="s">
        <v>93</v>
      </c>
      <c r="B23" s="5" t="s">
        <v>77</v>
      </c>
      <c r="E23" s="16" t="n">
        <v>4</v>
      </c>
    </row>
    <row r="24" customFormat="false" ht="15" hidden="false" customHeight="false" outlineLevel="0" collapsed="false">
      <c r="A24" s="4" t="s">
        <v>94</v>
      </c>
      <c r="B24" s="5" t="s">
        <v>77</v>
      </c>
      <c r="E24" s="15" t="n">
        <f aca="false">SUM(E20:E23)</f>
        <v>70.67</v>
      </c>
    </row>
    <row r="25" customFormat="false" ht="15" hidden="false" customHeight="false" outlineLevel="0" collapsed="false">
      <c r="A25" s="5" t="s">
        <v>95</v>
      </c>
      <c r="B25" s="5" t="s">
        <v>77</v>
      </c>
      <c r="E25" s="16" t="n">
        <v>4.89</v>
      </c>
    </row>
    <row r="26" customFormat="false" ht="15" hidden="false" customHeight="false" outlineLevel="0" collapsed="false">
      <c r="A26" s="5" t="s">
        <v>96</v>
      </c>
      <c r="B26" s="5" t="s">
        <v>77</v>
      </c>
      <c r="E26" s="16" t="n">
        <v>7.34</v>
      </c>
    </row>
    <row r="27" customFormat="false" ht="15" hidden="false" customHeight="false" outlineLevel="0" collapsed="false">
      <c r="A27" s="5" t="s">
        <v>97</v>
      </c>
      <c r="B27" s="5" t="s">
        <v>77</v>
      </c>
      <c r="E27" s="16" t="n">
        <v>18</v>
      </c>
    </row>
    <row r="28" customFormat="false" ht="15" hidden="false" customHeight="false" outlineLevel="0" collapsed="false">
      <c r="A28" s="5" t="s">
        <v>98</v>
      </c>
      <c r="B28" s="5" t="s">
        <v>77</v>
      </c>
      <c r="E28" s="16" t="n">
        <v>6</v>
      </c>
    </row>
    <row r="29" customFormat="false" ht="15" hidden="false" customHeight="false" outlineLevel="0" collapsed="false">
      <c r="A29" s="5" t="s">
        <v>99</v>
      </c>
      <c r="B29" s="5" t="s">
        <v>77</v>
      </c>
      <c r="E29" s="16" t="n">
        <v>5</v>
      </c>
    </row>
    <row r="30" customFormat="false" ht="15" hidden="false" customHeight="false" outlineLevel="0" collapsed="false">
      <c r="A30" s="5" t="s">
        <v>100</v>
      </c>
      <c r="B30" s="5" t="s">
        <v>77</v>
      </c>
      <c r="E30" s="16" t="n">
        <v>29.44</v>
      </c>
    </row>
    <row r="31" customFormat="false" ht="15" hidden="false" customHeight="false" outlineLevel="0" collapsed="false">
      <c r="A31" s="4" t="s">
        <v>101</v>
      </c>
      <c r="B31" s="5" t="s">
        <v>77</v>
      </c>
      <c r="E31" s="15" t="n">
        <f aca="false">SUM(E25:E30)</f>
        <v>70.67</v>
      </c>
    </row>
    <row r="32" customFormat="false" ht="15" hidden="false" customHeight="false" outlineLevel="0" collapsed="false">
      <c r="A32" s="4" t="s">
        <v>102</v>
      </c>
      <c r="B32" s="5" t="s">
        <v>77</v>
      </c>
      <c r="E32" s="15" t="n">
        <f aca="false">ROUND(E24-E31,2)</f>
        <v>0</v>
      </c>
    </row>
    <row r="34" customFormat="false" ht="15" hidden="false" customHeight="false" outlineLevel="0" collapsed="false">
      <c r="A34" s="9" t="s">
        <v>103</v>
      </c>
      <c r="B34" s="10" t="s">
        <v>39</v>
      </c>
      <c r="C34" s="10"/>
      <c r="D34" s="10"/>
      <c r="E34" s="10" t="s">
        <v>38</v>
      </c>
    </row>
    <row r="35" customFormat="false" ht="15" hidden="false" customHeight="false" outlineLevel="0" collapsed="false">
      <c r="A35" s="5" t="s">
        <v>104</v>
      </c>
      <c r="E35" s="14" t="n">
        <v>0.095</v>
      </c>
    </row>
    <row r="36" customFormat="false" ht="15" hidden="false" customHeight="false" outlineLevel="0" collapsed="false">
      <c r="A36" s="5" t="s">
        <v>105</v>
      </c>
      <c r="B36" s="5" t="s">
        <v>77</v>
      </c>
      <c r="E36" s="16" t="n">
        <v>3</v>
      </c>
    </row>
    <row r="37" customFormat="false" ht="15" hidden="false" customHeight="false" outlineLevel="0" collapsed="false">
      <c r="A37" s="5" t="s">
        <v>106</v>
      </c>
      <c r="B37" s="5" t="s">
        <v>77</v>
      </c>
      <c r="E37" s="16" t="n">
        <v>15</v>
      </c>
    </row>
    <row r="38" customFormat="false" ht="15" hidden="false" customHeight="false" outlineLevel="0" collapsed="false">
      <c r="A38" s="5" t="s">
        <v>107</v>
      </c>
      <c r="E38" s="14" t="n">
        <v>0.1</v>
      </c>
    </row>
    <row r="39" customFormat="false" ht="15" hidden="false" customHeight="false" outlineLevel="0" collapsed="false">
      <c r="A39" s="5" t="s">
        <v>108</v>
      </c>
      <c r="E39" s="14" t="n">
        <v>0.25</v>
      </c>
    </row>
    <row r="40" customFormat="false" ht="15" hidden="false" customHeight="false" outlineLevel="0" collapsed="false">
      <c r="A40" s="5" t="s">
        <v>109</v>
      </c>
      <c r="B40" s="5" t="s">
        <v>77</v>
      </c>
      <c r="E40" s="16" t="n">
        <v>0</v>
      </c>
    </row>
    <row r="41" customFormat="false" ht="15" hidden="false" customHeight="false" outlineLevel="0" collapsed="false">
      <c r="A41" s="4" t="s">
        <v>110</v>
      </c>
      <c r="B41" s="5" t="s">
        <v>77</v>
      </c>
      <c r="E41" s="15" t="n">
        <f aca="false">ROUND((E22+E21-E40-E25-E26)*(1-E39),2)</f>
        <v>12.33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2"/>
    <col collapsed="false" customWidth="true" hidden="false" outlineLevel="0" max="7" min="3" style="0" width="11"/>
    <col collapsed="false" customWidth="true" hidden="false" outlineLevel="0" max="8" min="8" style="0" width="56"/>
  </cols>
  <sheetData>
    <row r="1" customFormat="false" ht="24" hidden="false" customHeight="true" outlineLevel="0" collapsed="false">
      <c r="A1" s="1" t="s">
        <v>111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112</v>
      </c>
    </row>
    <row r="3" customFormat="false" ht="15" hidden="false" customHeight="false" outlineLevel="0" collapsed="false">
      <c r="A3" s="9" t="s">
        <v>113</v>
      </c>
      <c r="B3" s="10" t="s">
        <v>39</v>
      </c>
      <c r="C3" s="10" t="s">
        <v>114</v>
      </c>
      <c r="D3" s="10" t="s">
        <v>115</v>
      </c>
      <c r="E3" s="10" t="s">
        <v>116</v>
      </c>
      <c r="F3" s="10" t="s">
        <v>117</v>
      </c>
      <c r="G3" s="10" t="s">
        <v>118</v>
      </c>
      <c r="H3" s="10" t="s">
        <v>119</v>
      </c>
    </row>
    <row r="4" customFormat="false" ht="15" hidden="false" customHeight="false" outlineLevel="0" collapsed="false">
      <c r="A4" s="5" t="s">
        <v>120</v>
      </c>
      <c r="B4" s="5" t="s">
        <v>121</v>
      </c>
      <c r="C4" s="14" t="n">
        <v>0.08</v>
      </c>
      <c r="D4" s="14" t="n">
        <v>0.07</v>
      </c>
      <c r="E4" s="14" t="n">
        <v>0.06</v>
      </c>
      <c r="F4" s="14" t="n">
        <v>0.05</v>
      </c>
      <c r="G4" s="14" t="n">
        <v>0.05</v>
      </c>
      <c r="H4" s="18" t="s">
        <v>122</v>
      </c>
    </row>
    <row r="5" customFormat="false" ht="15" hidden="false" customHeight="false" outlineLevel="0" collapsed="false">
      <c r="A5" s="5" t="s">
        <v>123</v>
      </c>
      <c r="B5" s="5" t="s">
        <v>121</v>
      </c>
      <c r="C5" s="14" t="n">
        <v>0.037</v>
      </c>
      <c r="D5" s="14" t="n">
        <v>0.04</v>
      </c>
      <c r="E5" s="14" t="n">
        <v>0.04</v>
      </c>
      <c r="F5" s="14" t="n">
        <v>0.04</v>
      </c>
      <c r="G5" s="14" t="n">
        <v>0.04</v>
      </c>
      <c r="H5" s="18" t="s">
        <v>124</v>
      </c>
    </row>
    <row r="6" customFormat="false" ht="15" hidden="false" customHeight="false" outlineLevel="0" collapsed="false">
      <c r="A6" s="5" t="s">
        <v>78</v>
      </c>
      <c r="B6" s="5" t="s">
        <v>125</v>
      </c>
      <c r="C6" s="14" t="n">
        <v>0.62</v>
      </c>
      <c r="D6" s="14" t="n">
        <v>0.62</v>
      </c>
      <c r="E6" s="14" t="n">
        <v>0.62</v>
      </c>
      <c r="F6" s="14" t="n">
        <v>0.62</v>
      </c>
      <c r="G6" s="14" t="n">
        <v>0.62</v>
      </c>
      <c r="H6" s="18" t="s">
        <v>126</v>
      </c>
    </row>
    <row r="7" customFormat="false" ht="15" hidden="false" customHeight="false" outlineLevel="0" collapsed="false">
      <c r="A7" s="5" t="s">
        <v>79</v>
      </c>
      <c r="B7" s="5" t="s">
        <v>125</v>
      </c>
      <c r="C7" s="14" t="n">
        <v>0.09</v>
      </c>
      <c r="D7" s="14" t="n">
        <v>0.09</v>
      </c>
      <c r="E7" s="14" t="n">
        <v>0.09</v>
      </c>
      <c r="F7" s="14" t="n">
        <v>0.09</v>
      </c>
      <c r="G7" s="14" t="n">
        <v>0.09</v>
      </c>
      <c r="H7" s="18" t="s">
        <v>126</v>
      </c>
    </row>
    <row r="8" customFormat="false" ht="15" hidden="false" customHeight="false" outlineLevel="0" collapsed="false">
      <c r="A8" s="5" t="s">
        <v>80</v>
      </c>
      <c r="B8" s="5" t="s">
        <v>125</v>
      </c>
      <c r="C8" s="14" t="n">
        <v>0.16</v>
      </c>
      <c r="D8" s="14" t="n">
        <v>0.16</v>
      </c>
      <c r="E8" s="14" t="n">
        <v>0.16</v>
      </c>
      <c r="F8" s="14" t="n">
        <v>0.16</v>
      </c>
      <c r="G8" s="14" t="n">
        <v>0.16</v>
      </c>
      <c r="H8" s="18" t="s">
        <v>127</v>
      </c>
    </row>
    <row r="9" customFormat="false" ht="15" hidden="false" customHeight="false" outlineLevel="0" collapsed="false">
      <c r="A9" s="5" t="s">
        <v>128</v>
      </c>
      <c r="B9" s="5" t="s">
        <v>129</v>
      </c>
      <c r="C9" s="12" t="n">
        <v>50</v>
      </c>
      <c r="D9" s="12" t="n">
        <v>50</v>
      </c>
      <c r="E9" s="12" t="n">
        <v>50</v>
      </c>
      <c r="F9" s="12" t="n">
        <v>50</v>
      </c>
      <c r="G9" s="12" t="n">
        <v>50</v>
      </c>
      <c r="H9" s="18" t="s">
        <v>130</v>
      </c>
    </row>
    <row r="10" customFormat="false" ht="15" hidden="false" customHeight="false" outlineLevel="0" collapsed="false">
      <c r="A10" s="5" t="s">
        <v>131</v>
      </c>
      <c r="B10" s="5" t="s">
        <v>132</v>
      </c>
      <c r="C10" s="12" t="n">
        <v>60</v>
      </c>
      <c r="D10" s="12" t="n">
        <v>60</v>
      </c>
      <c r="E10" s="12" t="n">
        <v>60</v>
      </c>
      <c r="F10" s="12" t="n">
        <v>60</v>
      </c>
      <c r="G10" s="12" t="n">
        <v>60</v>
      </c>
      <c r="H10" s="18" t="s">
        <v>130</v>
      </c>
    </row>
    <row r="11" customFormat="false" ht="15" hidden="false" customHeight="false" outlineLevel="0" collapsed="false">
      <c r="A11" s="5" t="s">
        <v>133</v>
      </c>
      <c r="B11" s="5" t="s">
        <v>132</v>
      </c>
      <c r="C11" s="12" t="n">
        <v>60</v>
      </c>
      <c r="D11" s="12" t="n">
        <v>60</v>
      </c>
      <c r="E11" s="12" t="n">
        <v>60</v>
      </c>
      <c r="F11" s="12" t="n">
        <v>60</v>
      </c>
      <c r="G11" s="12" t="n">
        <v>60</v>
      </c>
      <c r="H11" s="18" t="s">
        <v>130</v>
      </c>
    </row>
    <row r="12" customFormat="false" ht="15" hidden="false" customHeight="false" outlineLevel="0" collapsed="false">
      <c r="A12" s="5" t="s">
        <v>134</v>
      </c>
      <c r="B12" s="5" t="s">
        <v>132</v>
      </c>
      <c r="C12" s="12" t="n">
        <v>60</v>
      </c>
      <c r="D12" s="12" t="n">
        <v>60</v>
      </c>
      <c r="E12" s="12" t="n">
        <v>60</v>
      </c>
      <c r="F12" s="12" t="n">
        <v>60</v>
      </c>
      <c r="G12" s="12" t="n">
        <v>60</v>
      </c>
      <c r="H12" s="18" t="s">
        <v>135</v>
      </c>
    </row>
    <row r="13" customFormat="false" ht="15" hidden="false" customHeight="false" outlineLevel="0" collapsed="false">
      <c r="A13" s="5" t="s">
        <v>136</v>
      </c>
      <c r="B13" s="5" t="s">
        <v>121</v>
      </c>
      <c r="C13" s="14" t="n">
        <v>0.4</v>
      </c>
      <c r="D13" s="14" t="n">
        <v>0.4</v>
      </c>
      <c r="E13" s="14" t="n">
        <v>0.4</v>
      </c>
      <c r="F13" s="14" t="n">
        <v>0.4</v>
      </c>
      <c r="G13" s="14" t="n">
        <v>0.4</v>
      </c>
      <c r="H13" s="18" t="s">
        <v>137</v>
      </c>
    </row>
    <row r="14" customFormat="false" ht="15" hidden="false" customHeight="false" outlineLevel="0" collapsed="false">
      <c r="A14" s="5" t="s">
        <v>138</v>
      </c>
      <c r="B14" s="5" t="s">
        <v>77</v>
      </c>
      <c r="C14" s="16" t="n">
        <v>7</v>
      </c>
      <c r="D14" s="16" t="n">
        <v>5.5</v>
      </c>
      <c r="E14" s="16" t="n">
        <v>5.5</v>
      </c>
      <c r="F14" s="16" t="n">
        <v>6</v>
      </c>
      <c r="G14" s="16" t="n">
        <v>6</v>
      </c>
      <c r="H14" s="18" t="s">
        <v>139</v>
      </c>
    </row>
    <row r="15" customFormat="false" ht="15" hidden="false" customHeight="false" outlineLevel="0" collapsed="false">
      <c r="A15" s="5" t="s">
        <v>140</v>
      </c>
      <c r="B15" s="5" t="s">
        <v>77</v>
      </c>
      <c r="C15" s="19" t="n">
        <v>0</v>
      </c>
      <c r="D15" s="19" t="n">
        <v>0</v>
      </c>
      <c r="E15" s="19" t="n">
        <v>0</v>
      </c>
      <c r="F15" s="19" t="n">
        <v>0</v>
      </c>
      <c r="G15" s="19" t="n">
        <v>0</v>
      </c>
      <c r="H15" s="18" t="s">
        <v>141</v>
      </c>
    </row>
    <row r="16" customFormat="false" ht="15" hidden="false" customHeight="false" outlineLevel="0" collapsed="false">
      <c r="A16" s="5" t="s">
        <v>82</v>
      </c>
      <c r="B16" s="5" t="s">
        <v>142</v>
      </c>
      <c r="C16" s="14" t="n">
        <v>0.11</v>
      </c>
      <c r="D16" s="14" t="n">
        <v>0.11</v>
      </c>
      <c r="E16" s="14" t="n">
        <v>0.11</v>
      </c>
      <c r="F16" s="14" t="n">
        <v>0.11</v>
      </c>
      <c r="G16" s="14" t="n">
        <v>0.11</v>
      </c>
      <c r="H16" s="18" t="s">
        <v>143</v>
      </c>
    </row>
    <row r="17" customFormat="false" ht="15" hidden="false" customHeight="false" outlineLevel="0" collapsed="false">
      <c r="A17" s="5" t="s">
        <v>84</v>
      </c>
      <c r="B17" s="5" t="s">
        <v>77</v>
      </c>
      <c r="C17" s="16" t="n">
        <v>0.3</v>
      </c>
      <c r="D17" s="16" t="n">
        <v>0.3</v>
      </c>
      <c r="E17" s="16" t="n">
        <v>0.3</v>
      </c>
      <c r="F17" s="16" t="n">
        <v>0.3</v>
      </c>
      <c r="G17" s="16" t="n">
        <v>0.3</v>
      </c>
      <c r="H17" s="18" t="s">
        <v>144</v>
      </c>
    </row>
    <row r="18" customFormat="false" ht="15" hidden="false" customHeight="false" outlineLevel="0" collapsed="false">
      <c r="A18" s="5" t="s">
        <v>145</v>
      </c>
      <c r="B18" s="5" t="s">
        <v>77</v>
      </c>
      <c r="C18" s="16" t="n">
        <v>1.5</v>
      </c>
      <c r="D18" s="16" t="n">
        <v>1.5</v>
      </c>
      <c r="E18" s="16" t="n">
        <v>1.5</v>
      </c>
      <c r="F18" s="16" t="n">
        <v>1.5</v>
      </c>
      <c r="G18" s="16" t="n">
        <v>1.5</v>
      </c>
      <c r="H18" s="18" t="s">
        <v>146</v>
      </c>
    </row>
    <row r="19" customFormat="false" ht="15" hidden="false" customHeight="false" outlineLevel="0" collapsed="false">
      <c r="A19" s="5" t="s">
        <v>147</v>
      </c>
      <c r="B19" s="5" t="s">
        <v>121</v>
      </c>
      <c r="C19" s="13" t="n">
        <v>0.25168</v>
      </c>
      <c r="D19" s="13" t="n">
        <v>0.25168</v>
      </c>
      <c r="E19" s="13" t="n">
        <v>0.25168</v>
      </c>
      <c r="F19" s="13" t="n">
        <v>0.25168</v>
      </c>
      <c r="G19" s="13" t="n">
        <v>0.25168</v>
      </c>
      <c r="H19" s="18" t="s">
        <v>148</v>
      </c>
    </row>
    <row r="20" customFormat="false" ht="15" hidden="false" customHeight="false" outlineLevel="0" collapsed="false">
      <c r="A20" s="5" t="s">
        <v>44</v>
      </c>
      <c r="B20" s="5" t="s">
        <v>73</v>
      </c>
      <c r="C20" s="12" t="n">
        <v>36000</v>
      </c>
      <c r="D20" s="12" t="n">
        <v>36000</v>
      </c>
      <c r="E20" s="12" t="n">
        <v>36000</v>
      </c>
      <c r="F20" s="12" t="n">
        <v>36000</v>
      </c>
      <c r="G20" s="12" t="n">
        <v>36000</v>
      </c>
      <c r="H20" s="18" t="s">
        <v>149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8" min="2" style="0" width="12"/>
  </cols>
  <sheetData>
    <row r="1" customFormat="false" ht="24" hidden="false" customHeight="true" outlineLevel="0" collapsed="false">
      <c r="A1" s="1" t="s">
        <v>150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151</v>
      </c>
    </row>
    <row r="3" customFormat="false" ht="15" hidden="false" customHeight="false" outlineLevel="0" collapsed="false">
      <c r="A3" s="9" t="s">
        <v>152</v>
      </c>
      <c r="B3" s="10" t="s">
        <v>39</v>
      </c>
      <c r="C3" s="10" t="s">
        <v>153</v>
      </c>
      <c r="D3" s="10" t="s">
        <v>154</v>
      </c>
      <c r="E3" s="10" t="s">
        <v>155</v>
      </c>
      <c r="F3" s="10" t="s">
        <v>156</v>
      </c>
      <c r="G3" s="10" t="s">
        <v>157</v>
      </c>
      <c r="H3" s="10" t="s">
        <v>158</v>
      </c>
    </row>
    <row r="4" customFormat="false" ht="15" hidden="false" customHeight="false" outlineLevel="0" collapsed="false">
      <c r="A4" s="20" t="s">
        <v>159</v>
      </c>
    </row>
    <row r="5" customFormat="false" ht="15" hidden="false" customHeight="false" outlineLevel="0" collapsed="false">
      <c r="A5" s="5" t="s">
        <v>160</v>
      </c>
      <c r="B5" s="5" t="s">
        <v>73</v>
      </c>
      <c r="C5" s="21" t="n">
        <f aca="false">02_Historicals!E4</f>
        <v>30000</v>
      </c>
      <c r="D5" s="21" t="n">
        <f aca="false">C5*(1+03_Drivers!C4)</f>
        <v>32400</v>
      </c>
      <c r="E5" s="22"/>
      <c r="F5" s="22"/>
      <c r="G5" s="22"/>
      <c r="H5" s="22"/>
    </row>
    <row r="6" customFormat="false" ht="15" hidden="false" customHeight="false" outlineLevel="0" collapsed="false">
      <c r="A6" s="5" t="s">
        <v>161</v>
      </c>
      <c r="B6" s="5" t="s">
        <v>75</v>
      </c>
      <c r="C6" s="21" t="n">
        <f aca="false">02_Historicals!E5</f>
        <v>40000</v>
      </c>
      <c r="D6" s="21" t="n">
        <f aca="false">C6*(1+03_Drivers!C5)</f>
        <v>41480</v>
      </c>
      <c r="E6" s="22"/>
      <c r="F6" s="22"/>
      <c r="G6" s="22"/>
      <c r="H6" s="22"/>
    </row>
    <row r="7" customFormat="false" ht="15" hidden="false" customHeight="false" outlineLevel="0" collapsed="false">
      <c r="A7" s="4" t="s">
        <v>76</v>
      </c>
      <c r="B7" s="5" t="s">
        <v>77</v>
      </c>
      <c r="C7" s="23" t="n">
        <f aca="false">02_Historicals!E6</f>
        <v>120</v>
      </c>
      <c r="D7" s="15" t="n">
        <f aca="false">D5*D6/10^7</f>
        <v>134.3952</v>
      </c>
      <c r="E7" s="24"/>
      <c r="F7" s="24"/>
      <c r="G7" s="24"/>
      <c r="H7" s="24"/>
    </row>
    <row r="8" customFormat="false" ht="15" hidden="false" customHeight="false" outlineLevel="0" collapsed="false">
      <c r="A8" s="5" t="s">
        <v>162</v>
      </c>
      <c r="B8" s="5" t="s">
        <v>73</v>
      </c>
      <c r="C8" s="25"/>
      <c r="D8" s="21" t="n">
        <f aca="false">MAX(0,D5-03_Drivers!C20)</f>
        <v>0</v>
      </c>
      <c r="E8" s="22"/>
      <c r="F8" s="22"/>
      <c r="G8" s="22"/>
      <c r="H8" s="22"/>
    </row>
    <row r="10" customFormat="false" ht="15" hidden="false" customHeight="false" outlineLevel="0" collapsed="false">
      <c r="A10" s="20" t="s">
        <v>163</v>
      </c>
    </row>
    <row r="11" customFormat="false" ht="15" hidden="false" customHeight="false" outlineLevel="0" collapsed="false">
      <c r="A11" s="5" t="s">
        <v>164</v>
      </c>
      <c r="B11" s="5" t="s">
        <v>77</v>
      </c>
      <c r="C11" s="17" t="n">
        <f aca="false">02_Historicals!E21</f>
        <v>16.44</v>
      </c>
      <c r="D11" s="24"/>
      <c r="E11" s="24"/>
      <c r="F11" s="24"/>
      <c r="G11" s="24"/>
      <c r="H11" s="24"/>
    </row>
    <row r="12" customFormat="false" ht="15" hidden="false" customHeight="false" outlineLevel="0" collapsed="false">
      <c r="A12" s="5" t="s">
        <v>92</v>
      </c>
      <c r="B12" s="5" t="s">
        <v>77</v>
      </c>
      <c r="C12" s="17" t="n">
        <f aca="false">02_Historicals!E22</f>
        <v>12.23</v>
      </c>
      <c r="D12" s="24"/>
      <c r="E12" s="24"/>
      <c r="F12" s="24"/>
      <c r="G12" s="24"/>
      <c r="H12" s="24"/>
    </row>
    <row r="13" customFormat="false" ht="15" hidden="false" customHeight="false" outlineLevel="0" collapsed="false">
      <c r="A13" s="5" t="s">
        <v>165</v>
      </c>
      <c r="B13" s="5" t="s">
        <v>77</v>
      </c>
      <c r="C13" s="17" t="n">
        <f aca="false">02_Historicals!E25</f>
        <v>4.89</v>
      </c>
      <c r="D13" s="24"/>
      <c r="E13" s="24"/>
      <c r="F13" s="24"/>
      <c r="G13" s="24"/>
      <c r="H13" s="24"/>
    </row>
    <row r="14" customFormat="false" ht="15" hidden="false" customHeight="false" outlineLevel="0" collapsed="false">
      <c r="A14" s="5" t="s">
        <v>166</v>
      </c>
      <c r="B14" s="5" t="s">
        <v>77</v>
      </c>
      <c r="C14" s="17" t="n">
        <f aca="false">02_Historicals!E26</f>
        <v>7.34</v>
      </c>
      <c r="D14" s="24"/>
      <c r="E14" s="24"/>
      <c r="F14" s="24"/>
      <c r="G14" s="24"/>
      <c r="H14" s="24"/>
    </row>
    <row r="15" customFormat="false" ht="15" hidden="false" customHeight="false" outlineLevel="0" collapsed="false">
      <c r="A15" s="4" t="s">
        <v>167</v>
      </c>
      <c r="B15" s="5" t="s">
        <v>77</v>
      </c>
      <c r="C15" s="15" t="n">
        <f aca="false">C11+C12-C13-C14</f>
        <v>16.44</v>
      </c>
      <c r="D15" s="24"/>
      <c r="E15" s="24"/>
      <c r="F15" s="24"/>
      <c r="G15" s="24"/>
      <c r="H15" s="24"/>
    </row>
    <row r="16" customFormat="false" ht="15" hidden="false" customHeight="false" outlineLevel="0" collapsed="false">
      <c r="A16" s="5" t="s">
        <v>168</v>
      </c>
      <c r="B16" s="5" t="s">
        <v>77</v>
      </c>
      <c r="C16" s="26"/>
      <c r="D16" s="24"/>
      <c r="E16" s="24"/>
      <c r="F16" s="24"/>
      <c r="G16" s="24"/>
      <c r="H16" s="24"/>
    </row>
    <row r="17" customFormat="false" ht="15" hidden="false" customHeight="false" outlineLevel="0" collapsed="false">
      <c r="A17" s="5" t="s">
        <v>169</v>
      </c>
      <c r="B17" s="5" t="s">
        <v>77</v>
      </c>
      <c r="C17" s="26"/>
      <c r="D17" s="24"/>
      <c r="E17" s="24"/>
      <c r="F17" s="24"/>
      <c r="G17" s="24"/>
      <c r="H17" s="24"/>
    </row>
    <row r="19" customFormat="false" ht="15" hidden="false" customHeight="false" outlineLevel="0" collapsed="false">
      <c r="A19" s="20" t="s">
        <v>170</v>
      </c>
    </row>
    <row r="20" customFormat="false" ht="15" hidden="false" customHeight="false" outlineLevel="0" collapsed="false">
      <c r="A20" s="5" t="s">
        <v>171</v>
      </c>
      <c r="B20" s="5" t="s">
        <v>77</v>
      </c>
      <c r="C20" s="26"/>
      <c r="D20" s="24"/>
      <c r="E20" s="24"/>
      <c r="F20" s="24"/>
      <c r="G20" s="24"/>
      <c r="H20" s="24"/>
    </row>
    <row r="21" customFormat="false" ht="15" hidden="false" customHeight="false" outlineLevel="0" collapsed="false">
      <c r="A21" s="5" t="s">
        <v>172</v>
      </c>
      <c r="B21" s="5" t="s">
        <v>77</v>
      </c>
      <c r="C21" s="26"/>
      <c r="D21" s="24"/>
      <c r="E21" s="24"/>
      <c r="F21" s="24"/>
      <c r="G21" s="24"/>
      <c r="H21" s="24"/>
    </row>
    <row r="22" customFormat="false" ht="15" hidden="false" customHeight="false" outlineLevel="0" collapsed="false">
      <c r="A22" s="5" t="s">
        <v>82</v>
      </c>
      <c r="B22" s="5" t="s">
        <v>77</v>
      </c>
      <c r="C22" s="26"/>
      <c r="D22" s="24"/>
      <c r="E22" s="24"/>
      <c r="F22" s="24"/>
      <c r="G22" s="24"/>
      <c r="H22" s="24"/>
    </row>
    <row r="23" customFormat="false" ht="15" hidden="false" customHeight="false" outlineLevel="0" collapsed="false">
      <c r="A23" s="5" t="s">
        <v>173</v>
      </c>
      <c r="B23" s="5" t="s">
        <v>77</v>
      </c>
      <c r="C23" s="17" t="n">
        <f aca="false">02_Historicals!E20</f>
        <v>38</v>
      </c>
      <c r="D23" s="24"/>
      <c r="E23" s="24"/>
      <c r="F23" s="24"/>
      <c r="G23" s="24"/>
      <c r="H23" s="24"/>
    </row>
    <row r="25" customFormat="false" ht="15" hidden="false" customHeight="false" outlineLevel="0" collapsed="false">
      <c r="A25" s="20" t="s">
        <v>174</v>
      </c>
    </row>
    <row r="26" customFormat="false" ht="15" hidden="false" customHeight="false" outlineLevel="0" collapsed="false">
      <c r="A26" s="5" t="s">
        <v>175</v>
      </c>
      <c r="B26" s="5" t="s">
        <v>77</v>
      </c>
      <c r="C26" s="26"/>
      <c r="D26" s="24"/>
      <c r="E26" s="24"/>
      <c r="F26" s="24"/>
      <c r="G26" s="24"/>
      <c r="H26" s="24"/>
    </row>
    <row r="27" customFormat="false" ht="15" hidden="false" customHeight="false" outlineLevel="0" collapsed="false">
      <c r="A27" s="5" t="s">
        <v>176</v>
      </c>
      <c r="B27" s="5" t="s">
        <v>77</v>
      </c>
      <c r="C27" s="26"/>
      <c r="D27" s="24"/>
      <c r="E27" s="24"/>
      <c r="F27" s="24"/>
      <c r="G27" s="24"/>
      <c r="H27" s="24"/>
    </row>
    <row r="28" customFormat="false" ht="15" hidden="false" customHeight="false" outlineLevel="0" collapsed="false">
      <c r="A28" s="5" t="s">
        <v>177</v>
      </c>
      <c r="B28" s="5" t="s">
        <v>77</v>
      </c>
      <c r="C28" s="17" t="n">
        <f aca="false">02_Historicals!E27</f>
        <v>18</v>
      </c>
      <c r="D28" s="24"/>
      <c r="E28" s="24"/>
      <c r="F28" s="24"/>
      <c r="G28" s="24"/>
      <c r="H28" s="24"/>
    </row>
    <row r="29" customFormat="false" ht="15" hidden="false" customHeight="false" outlineLevel="0" collapsed="false">
      <c r="A29" s="5" t="s">
        <v>178</v>
      </c>
      <c r="B29" s="5" t="s">
        <v>77</v>
      </c>
      <c r="C29" s="17" t="n">
        <f aca="false">02_Historicals!E28</f>
        <v>6</v>
      </c>
      <c r="D29" s="24"/>
      <c r="E29" s="24"/>
      <c r="F29" s="24"/>
      <c r="G29" s="24"/>
      <c r="H29" s="24"/>
    </row>
    <row r="30" customFormat="false" ht="15" hidden="false" customHeight="false" outlineLevel="0" collapsed="false">
      <c r="A30" s="5" t="s">
        <v>179</v>
      </c>
      <c r="B30" s="5" t="s">
        <v>77</v>
      </c>
      <c r="C30" s="17" t="n">
        <f aca="false">02_Historicals!E41</f>
        <v>12.33</v>
      </c>
      <c r="D30" s="24"/>
      <c r="E30" s="24"/>
      <c r="F30" s="24"/>
      <c r="G30" s="24"/>
      <c r="H30" s="24"/>
    </row>
    <row r="31" customFormat="false" ht="15" hidden="false" customHeight="false" outlineLevel="0" collapsed="false">
      <c r="A31" s="5" t="s">
        <v>180</v>
      </c>
      <c r="B31" s="5" t="s">
        <v>77</v>
      </c>
      <c r="C31" s="17" t="n">
        <f aca="false">MIN(02_Historicals!E37,C30)</f>
        <v>12.33</v>
      </c>
      <c r="D31" s="24"/>
      <c r="E31" s="24"/>
      <c r="F31" s="24"/>
      <c r="G31" s="24"/>
      <c r="H31" s="24"/>
    </row>
    <row r="32" customFormat="false" ht="15" hidden="false" customHeight="false" outlineLevel="0" collapsed="false">
      <c r="A32" s="5" t="s">
        <v>181</v>
      </c>
      <c r="B32" s="5" t="s">
        <v>77</v>
      </c>
      <c r="C32" s="26"/>
      <c r="D32" s="24"/>
      <c r="E32" s="24"/>
      <c r="F32" s="24"/>
      <c r="G32" s="24"/>
      <c r="H32" s="24"/>
    </row>
    <row r="34" customFormat="false" ht="15" hidden="false" customHeight="false" outlineLevel="0" collapsed="false">
      <c r="A34" s="20" t="s">
        <v>68</v>
      </c>
    </row>
    <row r="35" customFormat="false" ht="15" hidden="false" customHeight="false" outlineLevel="0" collapsed="false">
      <c r="A35" s="4" t="s">
        <v>76</v>
      </c>
      <c r="B35" s="5" t="s">
        <v>77</v>
      </c>
      <c r="C35" s="15" t="n">
        <f aca="false">C7</f>
        <v>120</v>
      </c>
      <c r="D35" s="24"/>
      <c r="E35" s="24"/>
      <c r="F35" s="24"/>
      <c r="G35" s="24"/>
      <c r="H35" s="24"/>
    </row>
    <row r="36" customFormat="false" ht="15" hidden="false" customHeight="false" outlineLevel="0" collapsed="false">
      <c r="A36" s="5" t="s">
        <v>78</v>
      </c>
      <c r="B36" s="5" t="s">
        <v>77</v>
      </c>
      <c r="C36" s="17" t="n">
        <f aca="false">02_Historicals!E7</f>
        <v>-74.4</v>
      </c>
      <c r="D36" s="24"/>
      <c r="E36" s="24"/>
      <c r="F36" s="24"/>
      <c r="G36" s="24"/>
      <c r="H36" s="24"/>
    </row>
    <row r="37" customFormat="false" ht="15" hidden="false" customHeight="false" outlineLevel="0" collapsed="false">
      <c r="A37" s="5" t="s">
        <v>79</v>
      </c>
      <c r="B37" s="5" t="s">
        <v>77</v>
      </c>
      <c r="C37" s="17" t="n">
        <f aca="false">02_Historicals!E8</f>
        <v>-10.8</v>
      </c>
      <c r="D37" s="24"/>
      <c r="E37" s="24"/>
      <c r="F37" s="24"/>
      <c r="G37" s="24"/>
      <c r="H37" s="24"/>
    </row>
    <row r="38" customFormat="false" ht="15" hidden="false" customHeight="false" outlineLevel="0" collapsed="false">
      <c r="A38" s="5" t="s">
        <v>80</v>
      </c>
      <c r="B38" s="5" t="s">
        <v>77</v>
      </c>
      <c r="C38" s="17" t="n">
        <f aca="false">02_Historicals!E9</f>
        <v>-19.2</v>
      </c>
      <c r="D38" s="24"/>
      <c r="E38" s="24"/>
      <c r="F38" s="24"/>
      <c r="G38" s="24"/>
      <c r="H38" s="24"/>
    </row>
    <row r="39" customFormat="false" ht="15" hidden="false" customHeight="false" outlineLevel="0" collapsed="false">
      <c r="A39" s="4" t="s">
        <v>81</v>
      </c>
      <c r="B39" s="5" t="s">
        <v>77</v>
      </c>
      <c r="C39" s="15" t="n">
        <f aca="false">SUM(C35:C38)</f>
        <v>15.6</v>
      </c>
      <c r="D39" s="24"/>
      <c r="E39" s="24"/>
      <c r="F39" s="24"/>
      <c r="G39" s="24"/>
      <c r="H39" s="24"/>
    </row>
    <row r="40" customFormat="false" ht="15" hidden="false" customHeight="false" outlineLevel="0" collapsed="false">
      <c r="A40" s="5" t="s">
        <v>82</v>
      </c>
      <c r="B40" s="5" t="s">
        <v>77</v>
      </c>
      <c r="C40" s="17" t="n">
        <f aca="false">02_Historicals!E11</f>
        <v>-4.2</v>
      </c>
      <c r="D40" s="24"/>
      <c r="E40" s="24"/>
      <c r="F40" s="24"/>
      <c r="G40" s="24"/>
      <c r="H40" s="24"/>
    </row>
    <row r="41" customFormat="false" ht="15" hidden="false" customHeight="false" outlineLevel="0" collapsed="false">
      <c r="A41" s="5" t="s">
        <v>83</v>
      </c>
      <c r="B41" s="5" t="s">
        <v>77</v>
      </c>
      <c r="C41" s="17" t="n">
        <f aca="false">02_Historicals!E12</f>
        <v>-2.6</v>
      </c>
      <c r="D41" s="24"/>
      <c r="E41" s="24"/>
      <c r="F41" s="24"/>
      <c r="G41" s="24"/>
      <c r="H41" s="24"/>
    </row>
    <row r="42" customFormat="false" ht="15" hidden="false" customHeight="false" outlineLevel="0" collapsed="false">
      <c r="A42" s="5" t="s">
        <v>84</v>
      </c>
      <c r="B42" s="5" t="s">
        <v>77</v>
      </c>
      <c r="C42" s="17" t="n">
        <f aca="false">02_Historicals!E13</f>
        <v>2.4</v>
      </c>
      <c r="D42" s="24"/>
      <c r="E42" s="24"/>
      <c r="F42" s="24"/>
      <c r="G42" s="24"/>
      <c r="H42" s="24"/>
    </row>
    <row r="43" customFormat="false" ht="15" hidden="false" customHeight="false" outlineLevel="0" collapsed="false">
      <c r="A43" s="4" t="s">
        <v>85</v>
      </c>
      <c r="B43" s="5" t="s">
        <v>77</v>
      </c>
      <c r="C43" s="15" t="n">
        <f aca="false">SUM(C39:C42)</f>
        <v>11.2</v>
      </c>
      <c r="D43" s="24"/>
      <c r="E43" s="24"/>
      <c r="F43" s="24"/>
      <c r="G43" s="24"/>
      <c r="H43" s="24"/>
    </row>
    <row r="44" customFormat="false" ht="15" hidden="false" customHeight="false" outlineLevel="0" collapsed="false">
      <c r="A44" s="5" t="s">
        <v>86</v>
      </c>
      <c r="B44" s="5" t="s">
        <v>77</v>
      </c>
      <c r="C44" s="17" t="n">
        <f aca="false">02_Historicals!E15</f>
        <v>-2.82</v>
      </c>
      <c r="D44" s="24"/>
      <c r="E44" s="24"/>
      <c r="F44" s="24"/>
      <c r="G44" s="24"/>
      <c r="H44" s="24"/>
    </row>
    <row r="45" customFormat="false" ht="15" hidden="false" customHeight="false" outlineLevel="0" collapsed="false">
      <c r="A45" s="4" t="s">
        <v>87</v>
      </c>
      <c r="B45" s="5" t="s">
        <v>77</v>
      </c>
      <c r="C45" s="15" t="n">
        <f aca="false">C43+C44</f>
        <v>8.38</v>
      </c>
      <c r="D45" s="24"/>
      <c r="E45" s="24"/>
      <c r="F45" s="24"/>
      <c r="G45" s="24"/>
      <c r="H45" s="24"/>
    </row>
    <row r="47" customFormat="false" ht="15" hidden="false" customHeight="false" outlineLevel="0" collapsed="false">
      <c r="A47" s="20" t="s">
        <v>182</v>
      </c>
    </row>
    <row r="48" customFormat="false" ht="15" hidden="false" customHeight="false" outlineLevel="0" collapsed="false">
      <c r="A48" s="4" t="s">
        <v>87</v>
      </c>
      <c r="B48" s="5" t="s">
        <v>77</v>
      </c>
      <c r="C48" s="15"/>
      <c r="D48" s="24"/>
      <c r="E48" s="24"/>
      <c r="F48" s="24"/>
      <c r="G48" s="24"/>
      <c r="H48" s="24"/>
    </row>
    <row r="49" customFormat="false" ht="15" hidden="false" customHeight="false" outlineLevel="0" collapsed="false">
      <c r="A49" s="5" t="s">
        <v>183</v>
      </c>
      <c r="B49" s="5" t="s">
        <v>77</v>
      </c>
      <c r="C49" s="26"/>
      <c r="D49" s="24"/>
      <c r="E49" s="24"/>
      <c r="F49" s="24"/>
      <c r="G49" s="24"/>
      <c r="H49" s="24"/>
    </row>
    <row r="50" customFormat="false" ht="15" hidden="false" customHeight="false" outlineLevel="0" collapsed="false">
      <c r="A50" s="5" t="s">
        <v>168</v>
      </c>
      <c r="B50" s="5" t="s">
        <v>77</v>
      </c>
      <c r="C50" s="26"/>
      <c r="D50" s="24"/>
      <c r="E50" s="24"/>
      <c r="F50" s="24"/>
      <c r="G50" s="24"/>
      <c r="H50" s="24"/>
    </row>
    <row r="51" customFormat="false" ht="15" hidden="false" customHeight="false" outlineLevel="0" collapsed="false">
      <c r="A51" s="4" t="s">
        <v>184</v>
      </c>
      <c r="B51" s="5" t="s">
        <v>77</v>
      </c>
      <c r="C51" s="15"/>
      <c r="D51" s="24"/>
      <c r="E51" s="24"/>
      <c r="F51" s="24"/>
      <c r="G51" s="24"/>
      <c r="H51" s="24"/>
    </row>
    <row r="52" customFormat="false" ht="15" hidden="false" customHeight="false" outlineLevel="0" collapsed="false">
      <c r="A52" s="5" t="s">
        <v>172</v>
      </c>
      <c r="B52" s="5" t="s">
        <v>77</v>
      </c>
      <c r="C52" s="26"/>
      <c r="D52" s="24"/>
      <c r="E52" s="24"/>
      <c r="F52" s="24"/>
      <c r="G52" s="24"/>
      <c r="H52" s="24"/>
    </row>
    <row r="53" customFormat="false" ht="15" hidden="false" customHeight="false" outlineLevel="0" collapsed="false">
      <c r="A53" s="5" t="s">
        <v>176</v>
      </c>
      <c r="B53" s="5" t="s">
        <v>77</v>
      </c>
      <c r="C53" s="26"/>
      <c r="D53" s="24"/>
      <c r="E53" s="24"/>
      <c r="F53" s="24"/>
      <c r="G53" s="24"/>
      <c r="H53" s="24"/>
    </row>
    <row r="54" customFormat="false" ht="15" hidden="false" customHeight="false" outlineLevel="0" collapsed="false">
      <c r="A54" s="5" t="s">
        <v>185</v>
      </c>
      <c r="B54" s="5" t="s">
        <v>77</v>
      </c>
      <c r="C54" s="26"/>
      <c r="D54" s="24"/>
      <c r="E54" s="24"/>
      <c r="F54" s="24"/>
      <c r="G54" s="24"/>
      <c r="H54" s="24"/>
    </row>
    <row r="55" customFormat="false" ht="15" hidden="false" customHeight="false" outlineLevel="0" collapsed="false">
      <c r="A55" s="5" t="s">
        <v>186</v>
      </c>
      <c r="B55" s="5" t="s">
        <v>77</v>
      </c>
      <c r="C55" s="26"/>
      <c r="D55" s="24"/>
      <c r="E55" s="24"/>
      <c r="F55" s="24"/>
      <c r="G55" s="24"/>
      <c r="H55" s="24"/>
    </row>
    <row r="56" customFormat="false" ht="15" hidden="false" customHeight="false" outlineLevel="0" collapsed="false">
      <c r="A56" s="5" t="s">
        <v>187</v>
      </c>
      <c r="B56" s="5" t="s">
        <v>77</v>
      </c>
      <c r="C56" s="26"/>
      <c r="D56" s="24"/>
      <c r="E56" s="24"/>
      <c r="F56" s="24"/>
      <c r="G56" s="24"/>
      <c r="H56" s="24"/>
    </row>
    <row r="57" customFormat="false" ht="15" hidden="false" customHeight="false" outlineLevel="0" collapsed="false">
      <c r="A57" s="5" t="s">
        <v>188</v>
      </c>
      <c r="B57" s="5" t="s">
        <v>77</v>
      </c>
      <c r="C57" s="26"/>
      <c r="D57" s="24"/>
      <c r="E57" s="24"/>
      <c r="F57" s="24"/>
      <c r="G57" s="24"/>
      <c r="H57" s="24"/>
    </row>
    <row r="58" customFormat="false" ht="15" hidden="false" customHeight="false" outlineLevel="0" collapsed="false">
      <c r="A58" s="4" t="s">
        <v>189</v>
      </c>
      <c r="B58" s="5" t="s">
        <v>77</v>
      </c>
      <c r="C58" s="23" t="n">
        <f aca="false">02_Historicals!E23</f>
        <v>4</v>
      </c>
      <c r="D58" s="24"/>
      <c r="E58" s="24"/>
      <c r="F58" s="24"/>
      <c r="G58" s="24"/>
      <c r="H58" s="24"/>
    </row>
    <row r="60" customFormat="false" ht="15" hidden="false" customHeight="false" outlineLevel="0" collapsed="false">
      <c r="A60" s="20" t="s">
        <v>190</v>
      </c>
    </row>
    <row r="61" customFormat="false" ht="15" hidden="false" customHeight="false" outlineLevel="0" collapsed="false">
      <c r="A61" s="5" t="s">
        <v>170</v>
      </c>
      <c r="B61" s="5" t="s">
        <v>77</v>
      </c>
      <c r="C61" s="26" t="n">
        <f aca="false">C23</f>
        <v>38</v>
      </c>
      <c r="D61" s="24"/>
      <c r="E61" s="24"/>
      <c r="F61" s="24"/>
      <c r="G61" s="24"/>
      <c r="H61" s="24"/>
    </row>
    <row r="62" customFormat="false" ht="15" hidden="false" customHeight="false" outlineLevel="0" collapsed="false">
      <c r="A62" s="5" t="s">
        <v>164</v>
      </c>
      <c r="B62" s="5" t="s">
        <v>77</v>
      </c>
      <c r="C62" s="26" t="n">
        <f aca="false">C11</f>
        <v>16.44</v>
      </c>
      <c r="D62" s="24"/>
      <c r="E62" s="24"/>
      <c r="F62" s="24"/>
      <c r="G62" s="24"/>
      <c r="H62" s="24"/>
    </row>
    <row r="63" customFormat="false" ht="15" hidden="false" customHeight="false" outlineLevel="0" collapsed="false">
      <c r="A63" s="5" t="s">
        <v>92</v>
      </c>
      <c r="B63" s="5" t="s">
        <v>77</v>
      </c>
      <c r="C63" s="26" t="n">
        <f aca="false">C12</f>
        <v>12.23</v>
      </c>
      <c r="D63" s="24"/>
      <c r="E63" s="24"/>
      <c r="F63" s="24"/>
      <c r="G63" s="24"/>
      <c r="H63" s="24"/>
    </row>
    <row r="64" customFormat="false" ht="15" hidden="false" customHeight="false" outlineLevel="0" collapsed="false">
      <c r="A64" s="5" t="s">
        <v>191</v>
      </c>
      <c r="B64" s="5" t="s">
        <v>77</v>
      </c>
      <c r="C64" s="26" t="n">
        <f aca="false">C58</f>
        <v>4</v>
      </c>
      <c r="D64" s="24"/>
      <c r="E64" s="24"/>
      <c r="F64" s="24"/>
      <c r="G64" s="24"/>
      <c r="H64" s="24"/>
    </row>
    <row r="65" customFormat="false" ht="15" hidden="false" customHeight="false" outlineLevel="0" collapsed="false">
      <c r="A65" s="4" t="s">
        <v>192</v>
      </c>
      <c r="B65" s="5" t="s">
        <v>77</v>
      </c>
      <c r="C65" s="15" t="n">
        <f aca="false">SUM(C61:C64)</f>
        <v>70.67</v>
      </c>
      <c r="D65" s="24"/>
      <c r="E65" s="24"/>
      <c r="F65" s="24"/>
      <c r="G65" s="24"/>
      <c r="H65" s="24"/>
    </row>
    <row r="66" customFormat="false" ht="15" hidden="false" customHeight="false" outlineLevel="0" collapsed="false">
      <c r="A66" s="5" t="s">
        <v>193</v>
      </c>
      <c r="B66" s="5" t="s">
        <v>77</v>
      </c>
      <c r="C66" s="26" t="n">
        <f aca="false">C13+C14</f>
        <v>12.23</v>
      </c>
      <c r="D66" s="24"/>
      <c r="E66" s="24"/>
      <c r="F66" s="24"/>
      <c r="G66" s="24"/>
      <c r="H66" s="24"/>
    </row>
    <row r="67" customFormat="false" ht="15" hidden="false" customHeight="false" outlineLevel="0" collapsed="false">
      <c r="A67" s="5" t="s">
        <v>97</v>
      </c>
      <c r="B67" s="5" t="s">
        <v>77</v>
      </c>
      <c r="C67" s="26" t="n">
        <f aca="false">C28</f>
        <v>18</v>
      </c>
      <c r="D67" s="24"/>
      <c r="E67" s="24"/>
      <c r="F67" s="24"/>
      <c r="G67" s="24"/>
      <c r="H67" s="24"/>
    </row>
    <row r="68" customFormat="false" ht="15" hidden="false" customHeight="false" outlineLevel="0" collapsed="false">
      <c r="A68" s="5" t="s">
        <v>98</v>
      </c>
      <c r="B68" s="5" t="s">
        <v>77</v>
      </c>
      <c r="C68" s="26" t="n">
        <f aca="false">C29</f>
        <v>6</v>
      </c>
      <c r="D68" s="24"/>
      <c r="E68" s="24"/>
      <c r="F68" s="24"/>
      <c r="G68" s="24"/>
      <c r="H68" s="24"/>
    </row>
    <row r="69" customFormat="false" ht="15" hidden="false" customHeight="false" outlineLevel="0" collapsed="false">
      <c r="A69" s="5" t="s">
        <v>99</v>
      </c>
      <c r="B69" s="5" t="s">
        <v>77</v>
      </c>
      <c r="C69" s="17" t="n">
        <f aca="false">02_Historicals!E29</f>
        <v>5</v>
      </c>
      <c r="D69" s="24"/>
      <c r="E69" s="24"/>
      <c r="F69" s="24"/>
      <c r="G69" s="24"/>
      <c r="H69" s="24"/>
    </row>
    <row r="70" customFormat="false" ht="15" hidden="false" customHeight="false" outlineLevel="0" collapsed="false">
      <c r="A70" s="5" t="s">
        <v>100</v>
      </c>
      <c r="B70" s="5" t="s">
        <v>77</v>
      </c>
      <c r="C70" s="17" t="n">
        <f aca="false">02_Historicals!E30</f>
        <v>29.44</v>
      </c>
      <c r="D70" s="24"/>
      <c r="E70" s="24"/>
      <c r="F70" s="24"/>
      <c r="G70" s="24"/>
      <c r="H70" s="24"/>
    </row>
    <row r="71" customFormat="false" ht="15" hidden="false" customHeight="false" outlineLevel="0" collapsed="false">
      <c r="A71" s="4" t="s">
        <v>194</v>
      </c>
      <c r="B71" s="5" t="s">
        <v>77</v>
      </c>
      <c r="C71" s="15" t="n">
        <f aca="false">SUM(C66:C70)</f>
        <v>70.67</v>
      </c>
      <c r="D71" s="24"/>
      <c r="E71" s="24"/>
      <c r="F71" s="24"/>
      <c r="G71" s="24"/>
      <c r="H71" s="24"/>
    </row>
    <row r="73" customFormat="false" ht="15" hidden="false" customHeight="false" outlineLevel="0" collapsed="false">
      <c r="A73" s="20" t="s">
        <v>195</v>
      </c>
    </row>
    <row r="74" customFormat="false" ht="15" hidden="false" customHeight="false" outlineLevel="0" collapsed="false">
      <c r="A74" s="5" t="s">
        <v>196</v>
      </c>
      <c r="B74" s="5" t="s">
        <v>77</v>
      </c>
      <c r="C74" s="26" t="n">
        <f aca="false">ROUND(C65-C71,2)</f>
        <v>0</v>
      </c>
      <c r="D74" s="27" t="str">
        <f aca="false">IF(COUNT(D65,D71)&lt;2,"Not built",ROUND(D65-D71,2))</f>
        <v>Not built</v>
      </c>
      <c r="E74" s="27" t="str">
        <f aca="false">IF(COUNT(E65,E71)&lt;2,"Not built",ROUND(E65-E71,2))</f>
        <v>Not built</v>
      </c>
      <c r="F74" s="27" t="str">
        <f aca="false">IF(COUNT(F65,F71)&lt;2,"Not built",ROUND(F65-F71,2))</f>
        <v>Not built</v>
      </c>
      <c r="G74" s="27" t="str">
        <f aca="false">IF(COUNT(G65,G71)&lt;2,"Not built",ROUND(G65-G71,2))</f>
        <v>Not built</v>
      </c>
      <c r="H74" s="27" t="str">
        <f aca="false">IF(COUNT(H65,H71)&lt;2,"Not built",ROUND(H65-H71,2))</f>
        <v>Not built</v>
      </c>
    </row>
    <row r="75" customFormat="false" ht="15" hidden="false" customHeight="false" outlineLevel="0" collapsed="false">
      <c r="A75" s="5" t="s">
        <v>197</v>
      </c>
      <c r="B75" s="5" t="s">
        <v>77</v>
      </c>
      <c r="C75" s="26"/>
      <c r="D75" s="27" t="str">
        <f aca="false">IF(COUNT(D26,D53,D28)&lt;3,"Not built",ROUND(D26+D53-D28,2))</f>
        <v>Not built</v>
      </c>
      <c r="E75" s="27" t="str">
        <f aca="false">IF(COUNT(E26,E53,E28)&lt;3,"Not built",ROUND(E26+E53-E28,2))</f>
        <v>Not built</v>
      </c>
      <c r="F75" s="27" t="str">
        <f aca="false">IF(COUNT(F26,F53,F28)&lt;3,"Not built",ROUND(F26+F53-F28,2))</f>
        <v>Not built</v>
      </c>
      <c r="G75" s="27" t="str">
        <f aca="false">IF(COUNT(G26,G53,G28)&lt;3,"Not built",ROUND(G26+G53-G28,2))</f>
        <v>Not built</v>
      </c>
      <c r="H75" s="27" t="str">
        <f aca="false">IF(COUNT(H26,H53,H28)&lt;3,"Not built",ROUND(H26+H53-H28,2))</f>
        <v>Not built</v>
      </c>
    </row>
    <row r="76" customFormat="false" ht="15" hidden="false" customHeight="false" outlineLevel="0" collapsed="false">
      <c r="A76" s="5" t="s">
        <v>198</v>
      </c>
      <c r="B76" s="5" t="s">
        <v>77</v>
      </c>
      <c r="C76" s="26"/>
      <c r="D76" s="27" t="n">
        <f aca="false">IF(COUNT(D5,D6,D7)&lt;3,"Not built",ROUND(D7-D5*D6/10^7,2))</f>
        <v>0</v>
      </c>
      <c r="E76" s="27" t="str">
        <f aca="false">IF(COUNT(E5,E6,E7)&lt;3,"Not built",ROUND(E7-E5*E6/10^7,2))</f>
        <v>Not built</v>
      </c>
      <c r="F76" s="27" t="str">
        <f aca="false">IF(COUNT(F5,F6,F7)&lt;3,"Not built",ROUND(F7-F5*F6/10^7,2))</f>
        <v>Not built</v>
      </c>
      <c r="G76" s="27" t="str">
        <f aca="false">IF(COUNT(G5,G6,G7)&lt;3,"Not built",ROUND(G7-G5*G6/10^7,2))</f>
        <v>Not built</v>
      </c>
      <c r="H76" s="27" t="str">
        <f aca="false">IF(COUNT(H5,H6,H7)&lt;3,"Not built",ROUND(H7-H5*H6/10^7,2))</f>
        <v>Not built</v>
      </c>
    </row>
    <row r="77" customFormat="false" ht="15" hidden="false" customHeight="false" outlineLevel="0" collapsed="false">
      <c r="A77" s="5" t="s">
        <v>199</v>
      </c>
      <c r="B77" s="5" t="s">
        <v>77</v>
      </c>
      <c r="C77" s="26"/>
      <c r="D77" s="27" t="str">
        <f aca="false">IF(COUNT(D58,D64)&lt;2,"Not built",ROUND(D58-D64,2))</f>
        <v>Not built</v>
      </c>
      <c r="E77" s="27" t="str">
        <f aca="false">IF(COUNT(E58,E64)&lt;2,"Not built",ROUND(E58-E64,2))</f>
        <v>Not built</v>
      </c>
      <c r="F77" s="27" t="str">
        <f aca="false">IF(COUNT(F58,F64)&lt;2,"Not built",ROUND(F58-F64,2))</f>
        <v>Not built</v>
      </c>
      <c r="G77" s="27" t="str">
        <f aca="false">IF(COUNT(G58,G64)&lt;2,"Not built",ROUND(G58-G64,2))</f>
        <v>Not built</v>
      </c>
      <c r="H77" s="27" t="str">
        <f aca="false">IF(COUNT(H58,H64)&lt;2,"Not built",ROUND(H58-H64,2))</f>
        <v>Not built</v>
      </c>
    </row>
    <row r="79" customFormat="false" ht="15" hidden="false" customHeight="false" outlineLevel="0" collapsed="false">
      <c r="A79" s="3" t="s">
        <v>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56"/>
  </cols>
  <sheetData>
    <row r="1" customFormat="false" ht="24" hidden="false" customHeight="true" outlineLevel="0" collapsed="false">
      <c r="A1" s="1" t="s">
        <v>201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202</v>
      </c>
    </row>
    <row r="3" customFormat="false" ht="15" hidden="false" customHeight="false" outlineLevel="0" collapsed="false">
      <c r="A3" s="9" t="s">
        <v>203</v>
      </c>
      <c r="B3" s="10" t="s">
        <v>38</v>
      </c>
      <c r="C3" s="10" t="s">
        <v>40</v>
      </c>
    </row>
    <row r="4" customFormat="false" ht="15" hidden="false" customHeight="false" outlineLevel="0" collapsed="false">
      <c r="A4" s="5" t="s">
        <v>204</v>
      </c>
      <c r="B4" s="14" t="n">
        <v>0.065</v>
      </c>
      <c r="C4" s="18" t="s">
        <v>205</v>
      </c>
    </row>
    <row r="5" customFormat="false" ht="15" hidden="false" customHeight="false" outlineLevel="0" collapsed="false">
      <c r="A5" s="5" t="s">
        <v>206</v>
      </c>
      <c r="B5" s="14" t="n">
        <v>0.012</v>
      </c>
      <c r="C5" s="18" t="s">
        <v>205</v>
      </c>
    </row>
    <row r="6" customFormat="false" ht="15" hidden="false" customHeight="false" outlineLevel="0" collapsed="false">
      <c r="A6" s="5" t="s">
        <v>207</v>
      </c>
      <c r="B6" s="28" t="n">
        <v>1</v>
      </c>
      <c r="C6" s="18" t="s">
        <v>208</v>
      </c>
    </row>
    <row r="7" customFormat="false" ht="15" hidden="false" customHeight="false" outlineLevel="0" collapsed="false">
      <c r="A7" s="5" t="s">
        <v>209</v>
      </c>
      <c r="B7" s="14" t="n">
        <v>0.045</v>
      </c>
      <c r="C7" s="18" t="s">
        <v>205</v>
      </c>
    </row>
    <row r="8" customFormat="false" ht="15" hidden="false" customHeight="false" outlineLevel="0" collapsed="false">
      <c r="A8" s="5" t="s">
        <v>210</v>
      </c>
      <c r="B8" s="14" t="n">
        <v>0.018</v>
      </c>
      <c r="C8" s="18" t="s">
        <v>205</v>
      </c>
    </row>
    <row r="9" customFormat="false" ht="15" hidden="false" customHeight="false" outlineLevel="0" collapsed="false">
      <c r="A9" s="5" t="s">
        <v>211</v>
      </c>
      <c r="B9" s="29" t="n">
        <v>1</v>
      </c>
      <c r="C9" s="18" t="s">
        <v>205</v>
      </c>
    </row>
    <row r="10" customFormat="false" ht="15" hidden="false" customHeight="false" outlineLevel="0" collapsed="false">
      <c r="A10" s="5" t="s">
        <v>212</v>
      </c>
      <c r="B10" s="14" t="n">
        <v>0.095</v>
      </c>
      <c r="C10" s="18" t="s">
        <v>213</v>
      </c>
    </row>
    <row r="11" customFormat="false" ht="15" hidden="false" customHeight="false" outlineLevel="0" collapsed="false">
      <c r="A11" s="5" t="s">
        <v>147</v>
      </c>
      <c r="B11" s="30" t="n">
        <f aca="false">01_Case!B9</f>
        <v>0.25168</v>
      </c>
      <c r="C11" s="18" t="s">
        <v>214</v>
      </c>
    </row>
    <row r="12" customFormat="false" ht="15" hidden="false" customHeight="false" outlineLevel="0" collapsed="false">
      <c r="A12" s="5" t="s">
        <v>215</v>
      </c>
      <c r="B12" s="14" t="n">
        <v>0.2</v>
      </c>
      <c r="C12" s="18" t="s">
        <v>216</v>
      </c>
    </row>
    <row r="13" customFormat="false" ht="15" hidden="false" customHeight="false" outlineLevel="0" collapsed="false">
      <c r="A13" s="5" t="s">
        <v>217</v>
      </c>
      <c r="B13" s="16" t="n">
        <v>15</v>
      </c>
      <c r="C13" s="18" t="s">
        <v>218</v>
      </c>
    </row>
    <row r="14" customFormat="false" ht="15" hidden="false" customHeight="false" outlineLevel="0" collapsed="false">
      <c r="A14" s="5" t="s">
        <v>219</v>
      </c>
      <c r="B14" s="14" t="n">
        <v>0.05</v>
      </c>
      <c r="C14" s="18" t="s">
        <v>220</v>
      </c>
    </row>
    <row r="15" customFormat="false" ht="15" hidden="false" customHeight="false" outlineLevel="0" collapsed="false">
      <c r="A15" s="5" t="s">
        <v>221</v>
      </c>
      <c r="B15" s="14" t="n">
        <v>0.15</v>
      </c>
      <c r="C15" s="18" t="s">
        <v>222</v>
      </c>
    </row>
    <row r="17" customFormat="false" ht="15" hidden="false" customHeight="false" outlineLevel="0" collapsed="false">
      <c r="A17" s="9" t="s">
        <v>223</v>
      </c>
      <c r="B17" s="10" t="s">
        <v>38</v>
      </c>
      <c r="C17" s="10" t="s">
        <v>224</v>
      </c>
    </row>
    <row r="18" customFormat="false" ht="15" hidden="false" customHeight="false" outlineLevel="0" collapsed="false">
      <c r="A18" s="5" t="s">
        <v>225</v>
      </c>
      <c r="B18" s="31" t="n">
        <f aca="false">B4-B5*B6</f>
        <v>0.053</v>
      </c>
      <c r="C18" s="18" t="s">
        <v>226</v>
      </c>
    </row>
    <row r="19" customFormat="false" ht="15" hidden="false" customHeight="false" outlineLevel="0" collapsed="false">
      <c r="A19" s="5" t="s">
        <v>227</v>
      </c>
      <c r="B19" s="31" t="n">
        <f aca="false">B18+B9*(B7+B8)</f>
        <v>0.116</v>
      </c>
      <c r="C19" s="18" t="s">
        <v>228</v>
      </c>
    </row>
    <row r="20" customFormat="false" ht="15" hidden="false" customHeight="false" outlineLevel="0" collapsed="false">
      <c r="A20" s="5" t="s">
        <v>229</v>
      </c>
      <c r="B20" s="31" t="n">
        <f aca="false">B10*(1-B11)</f>
        <v>0.0710904</v>
      </c>
      <c r="C20" s="18"/>
    </row>
    <row r="21" customFormat="false" ht="15" hidden="false" customHeight="false" outlineLevel="0" collapsed="false">
      <c r="A21" s="4" t="s">
        <v>230</v>
      </c>
      <c r="B21" s="32" t="n">
        <f aca="false">(1-B12)*B19+B12*B20</f>
        <v>0.10701808</v>
      </c>
      <c r="C21" s="18"/>
    </row>
    <row r="22" customFormat="false" ht="15" hidden="false" customHeight="false" outlineLevel="0" collapsed="false">
      <c r="A22" s="5" t="s">
        <v>231</v>
      </c>
      <c r="B22" s="31" t="n">
        <f aca="false">IF(B15=0,"n/a",B14/B15)</f>
        <v>0.333333333333333</v>
      </c>
      <c r="C22" s="18" t="s">
        <v>232</v>
      </c>
    </row>
    <row r="23" customFormat="false" ht="15" hidden="false" customHeight="false" outlineLevel="0" collapsed="false">
      <c r="A23" s="5" t="s">
        <v>233</v>
      </c>
      <c r="B23" s="26" t="n">
        <f aca="false">B13*(1-B22)</f>
        <v>10</v>
      </c>
      <c r="C23" s="18" t="s">
        <v>234</v>
      </c>
    </row>
    <row r="24" customFormat="false" ht="15" hidden="false" customHeight="false" outlineLevel="0" collapsed="false">
      <c r="A24" s="4" t="s">
        <v>235</v>
      </c>
      <c r="B24" s="15" t="n">
        <f aca="false">IF(B21&gt;B14,B23/(B21-B14),"No finite value")</f>
        <v>175.382966245093</v>
      </c>
      <c r="C24" s="18" t="s">
        <v>236</v>
      </c>
    </row>
    <row r="25" customFormat="false" ht="15" hidden="false" customHeight="false" outlineLevel="0" collapsed="false">
      <c r="A25" s="5" t="s">
        <v>237</v>
      </c>
      <c r="B25" s="26" t="n">
        <f aca="false">B13/B21</f>
        <v>140.163232231414</v>
      </c>
      <c r="C25" s="18" t="s">
        <v>238</v>
      </c>
    </row>
    <row r="26" customFormat="false" ht="15" hidden="false" customHeight="false" outlineLevel="0" collapsed="false">
      <c r="A26" s="5" t="s">
        <v>239</v>
      </c>
      <c r="B26" s="26" t="n">
        <f aca="false">IF(ISNUMBER(B24),B24-B25,"n/a")</f>
        <v>35.2197340136792</v>
      </c>
      <c r="C26" s="18" t="s">
        <v>240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 t="s">
        <v>241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242</v>
      </c>
    </row>
    <row r="3" customFormat="false" ht="15" hidden="false" customHeight="false" outlineLevel="0" collapsed="false">
      <c r="A3" s="9" t="s">
        <v>243</v>
      </c>
      <c r="B3" s="10" t="s">
        <v>244</v>
      </c>
    </row>
    <row r="4" customFormat="false" ht="15" hidden="false" customHeight="false" outlineLevel="0" collapsed="false">
      <c r="A4" s="4" t="s">
        <v>63</v>
      </c>
      <c r="B4" s="33" t="s">
        <v>245</v>
      </c>
    </row>
    <row r="5" customFormat="false" ht="15" hidden="false" customHeight="false" outlineLevel="0" collapsed="false">
      <c r="A5" s="4" t="s">
        <v>246</v>
      </c>
      <c r="B5" s="33" t="s">
        <v>247</v>
      </c>
    </row>
    <row r="6" customFormat="false" ht="15" hidden="false" customHeight="false" outlineLevel="0" collapsed="false">
      <c r="A6" s="4" t="s">
        <v>248</v>
      </c>
      <c r="B6" s="33" t="s">
        <v>249</v>
      </c>
    </row>
    <row r="7" customFormat="false" ht="15" hidden="false" customHeight="false" outlineLevel="0" collapsed="false">
      <c r="A7" s="4" t="s">
        <v>250</v>
      </c>
      <c r="B7" s="33" t="s">
        <v>251</v>
      </c>
    </row>
    <row r="8" customFormat="false" ht="23.85" hidden="false" customHeight="false" outlineLevel="0" collapsed="false">
      <c r="A8" s="4" t="s">
        <v>252</v>
      </c>
      <c r="B8" s="33" t="s">
        <v>253</v>
      </c>
    </row>
    <row r="9" customFormat="false" ht="23.85" hidden="false" customHeight="false" outlineLevel="0" collapsed="false">
      <c r="A9" s="4" t="s">
        <v>174</v>
      </c>
      <c r="B9" s="33" t="s">
        <v>254</v>
      </c>
    </row>
    <row r="10" customFormat="false" ht="15" hidden="false" customHeight="false" outlineLevel="0" collapsed="false">
      <c r="A10" s="4" t="s">
        <v>255</v>
      </c>
      <c r="B10" s="33" t="s">
        <v>256</v>
      </c>
    </row>
    <row r="11" customFormat="false" ht="15" hidden="false" customHeight="false" outlineLevel="0" collapsed="false">
      <c r="A11" s="4" t="s">
        <v>257</v>
      </c>
      <c r="B11" s="33" t="s">
        <v>258</v>
      </c>
    </row>
    <row r="12" customFormat="false" ht="15" hidden="false" customHeight="false" outlineLevel="0" collapsed="false">
      <c r="A12" s="4" t="s">
        <v>259</v>
      </c>
      <c r="B12" s="33" t="s">
        <v>260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6"/>
    <col collapsed="false" customWidth="true" hidden="false" outlineLevel="0" max="5" min="4" style="0" width="14"/>
  </cols>
  <sheetData>
    <row r="1" customFormat="false" ht="24" hidden="false" customHeight="true" outlineLevel="0" collapsed="false">
      <c r="A1" s="1" t="s">
        <v>261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262</v>
      </c>
    </row>
    <row r="3" customFormat="false" ht="15" hidden="false" customHeight="false" outlineLevel="0" collapsed="false">
      <c r="A3" s="9" t="s">
        <v>263</v>
      </c>
      <c r="B3" s="10" t="s">
        <v>264</v>
      </c>
      <c r="C3" s="10" t="s">
        <v>265</v>
      </c>
      <c r="D3" s="10" t="s">
        <v>266</v>
      </c>
      <c r="E3" s="10" t="s">
        <v>267</v>
      </c>
    </row>
    <row r="4" customFormat="false" ht="15" hidden="false" customHeight="false" outlineLevel="0" collapsed="false">
      <c r="A4" s="5" t="s">
        <v>76</v>
      </c>
      <c r="B4" s="16" t="n">
        <v>134.4</v>
      </c>
      <c r="C4" s="17" t="n">
        <f aca="false">04_Build!D7</f>
        <v>134.3952</v>
      </c>
      <c r="D4" s="26" t="n">
        <f aca="false">IF(ISNUMBER(C4),ROUND(C4-B4,2),"")</f>
        <v>-0</v>
      </c>
      <c r="E4" s="4" t="str">
        <f aca="false">IF(NOT(ISNUMBER(C4)),"Not built",IF(ABS(D4)&lt;=0.05,"Agrees","Check"))</f>
        <v>Agrees</v>
      </c>
    </row>
    <row r="5" customFormat="false" ht="15" hidden="false" customHeight="false" outlineLevel="0" collapsed="false">
      <c r="A5" s="5" t="s">
        <v>81</v>
      </c>
      <c r="B5" s="16" t="n">
        <v>17.47</v>
      </c>
      <c r="C5" s="17" t="n">
        <f aca="false">04_Build!D39</f>
        <v>0</v>
      </c>
      <c r="D5" s="26" t="str">
        <f aca="false">IF(ISNUMBER(C5),ROUND(C5-B5,2),"")</f>
        <v/>
      </c>
      <c r="E5" s="4" t="str">
        <f aca="false">IF(NOT(ISNUMBER(C5)),"Not built",IF(ABS(D5)&lt;=0.05,"Agrees","Check"))</f>
        <v>Not built</v>
      </c>
    </row>
    <row r="6" customFormat="false" ht="15" hidden="false" customHeight="false" outlineLevel="0" collapsed="false">
      <c r="A6" s="5" t="s">
        <v>87</v>
      </c>
      <c r="B6" s="16" t="n">
        <v>8.44</v>
      </c>
      <c r="C6" s="17" t="n">
        <f aca="false">04_Build!D45</f>
        <v>0</v>
      </c>
      <c r="D6" s="26" t="str">
        <f aca="false">IF(ISNUMBER(C6),ROUND(C6-B6,2),"")</f>
        <v/>
      </c>
      <c r="E6" s="4" t="str">
        <f aca="false">IF(NOT(ISNUMBER(C6)),"Not built",IF(ABS(D6)&lt;=0.05,"Agrees","Check"))</f>
        <v>Not built</v>
      </c>
    </row>
    <row r="7" customFormat="false" ht="15" hidden="false" customHeight="false" outlineLevel="0" collapsed="false">
      <c r="A7" s="5" t="s">
        <v>167</v>
      </c>
      <c r="B7" s="16" t="n">
        <v>18.41</v>
      </c>
      <c r="C7" s="17" t="n">
        <f aca="false">04_Build!D15</f>
        <v>0</v>
      </c>
      <c r="D7" s="26" t="str">
        <f aca="false">IF(ISNUMBER(C7),ROUND(C7-B7,2),"")</f>
        <v/>
      </c>
      <c r="E7" s="4" t="str">
        <f aca="false">IF(NOT(ISNUMBER(C7)),"Not built",IF(ABS(D7)&lt;=0.05,"Agrees","Check"))</f>
        <v>Not built</v>
      </c>
    </row>
    <row r="8" customFormat="false" ht="15" hidden="false" customHeight="false" outlineLevel="0" collapsed="false">
      <c r="A8" s="5" t="s">
        <v>168</v>
      </c>
      <c r="B8" s="16" t="n">
        <v>1.97</v>
      </c>
      <c r="C8" s="17" t="n">
        <f aca="false">04_Build!D16</f>
        <v>0</v>
      </c>
      <c r="D8" s="26" t="str">
        <f aca="false">IF(ISNUMBER(C8),ROUND(C8-B8,2),"")</f>
        <v/>
      </c>
      <c r="E8" s="4" t="str">
        <f aca="false">IF(NOT(ISNUMBER(C8)),"Not built",IF(ABS(D8)&lt;=0.05,"Agrees","Check"))</f>
        <v>Not built</v>
      </c>
    </row>
    <row r="9" customFormat="false" ht="15" hidden="false" customHeight="false" outlineLevel="0" collapsed="false">
      <c r="A9" s="5" t="s">
        <v>189</v>
      </c>
      <c r="B9" s="16" t="n">
        <v>3.15</v>
      </c>
      <c r="C9" s="17" t="n">
        <f aca="false">04_Build!D58</f>
        <v>0</v>
      </c>
      <c r="D9" s="26" t="str">
        <f aca="false">IF(ISNUMBER(C9),ROUND(C9-B9,2),"")</f>
        <v/>
      </c>
      <c r="E9" s="4" t="str">
        <f aca="false">IF(NOT(ISNUMBER(C9)),"Not built",IF(ABS(D9)&lt;=0.05,"Agrees","Check"))</f>
        <v>Not built</v>
      </c>
    </row>
    <row r="10" customFormat="false" ht="15" hidden="false" customHeight="false" outlineLevel="0" collapsed="false">
      <c r="A10" s="5" t="s">
        <v>179</v>
      </c>
      <c r="B10" s="16" t="n">
        <v>13.81</v>
      </c>
      <c r="C10" s="17" t="n">
        <f aca="false">04_Build!D30</f>
        <v>0</v>
      </c>
      <c r="D10" s="26" t="str">
        <f aca="false">IF(ISNUMBER(C10),ROUND(C10-B10,2),"")</f>
        <v/>
      </c>
      <c r="E10" s="4" t="str">
        <f aca="false">IF(NOT(ISNUMBER(C10)),"Not built",IF(ABS(D10)&lt;=0.05,"Agrees","Check"))</f>
        <v>Not built</v>
      </c>
    </row>
    <row r="11" customFormat="false" ht="15" hidden="false" customHeight="false" outlineLevel="0" collapsed="false">
      <c r="A11" s="5" t="s">
        <v>169</v>
      </c>
      <c r="B11" s="16" t="n">
        <v>5.48</v>
      </c>
      <c r="C11" s="17" t="n">
        <f aca="false">04_Build!D17</f>
        <v>0</v>
      </c>
      <c r="D11" s="26" t="str">
        <f aca="false">IF(ISNUMBER(C11),ROUND(C11-B11,2),"")</f>
        <v/>
      </c>
      <c r="E11" s="4" t="str">
        <f aca="false">IF(NOT(ISNUMBER(C11)),"Not built",IF(ABS(D11)&lt;=0.05,"Agrees","Check"))</f>
        <v>Not built</v>
      </c>
    </row>
    <row r="13" customFormat="false" ht="15" hidden="false" customHeight="false" outlineLevel="0" collapsed="false">
      <c r="A13" s="3" t="s">
        <v>268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2026-09-23T15:33:43Z</dcterms:created>
  <dc:creator>openpyxl</dc:creator>
  <dc:description/>
  <dc:language>en-US</dc:language>
  <cp:lastModifiedBy/>
  <dcterms:modified xsi:type="dcterms:W3CDTF">2026-09-23T15:33:43Z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